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Centro" sheetId="26" r:id="rId3"/>
    <sheet name="Áncash" sheetId="18" r:id="rId4"/>
    <sheet name="Apurímac" sheetId="19" r:id="rId5"/>
    <sheet name="Ayacucho" sheetId="20" r:id="rId6"/>
    <sheet name="Huancavelica" sheetId="21" r:id="rId7"/>
    <sheet name="Huánuco" sheetId="27" r:id="rId8"/>
    <sheet name="Ica" sheetId="28" r:id="rId9"/>
    <sheet name="Junín" sheetId="29" r:id="rId10"/>
    <sheet name="Pasco" sheetId="30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Centro!#REF!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Carátula!$A$1:$S$23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M20" i="26" l="1"/>
  <c r="I94" i="26" l="1"/>
  <c r="I93" i="26"/>
  <c r="I92" i="26"/>
  <c r="I91" i="26"/>
  <c r="I90" i="26"/>
  <c r="I89" i="26"/>
  <c r="I88" i="26"/>
  <c r="G94" i="26"/>
  <c r="G93" i="26"/>
  <c r="G92" i="26"/>
  <c r="G91" i="26"/>
  <c r="G90" i="26"/>
  <c r="G89" i="26"/>
  <c r="G88" i="26"/>
  <c r="J77" i="26"/>
  <c r="J76" i="26"/>
  <c r="J75" i="26"/>
  <c r="J74" i="26"/>
  <c r="J73" i="26"/>
  <c r="H77" i="26"/>
  <c r="H76" i="26"/>
  <c r="H75" i="26"/>
  <c r="H74" i="26"/>
  <c r="H73" i="26"/>
  <c r="F78" i="26"/>
  <c r="F77" i="26"/>
  <c r="F76" i="26"/>
  <c r="F75" i="26"/>
  <c r="F74" i="26"/>
  <c r="F73" i="26"/>
  <c r="K61" i="26"/>
  <c r="K60" i="26"/>
  <c r="K59" i="26"/>
  <c r="K58" i="26"/>
  <c r="J61" i="26"/>
  <c r="J60" i="26"/>
  <c r="J59" i="26"/>
  <c r="J58" i="26"/>
  <c r="I61" i="26"/>
  <c r="I60" i="26"/>
  <c r="I59" i="26"/>
  <c r="I58" i="26"/>
  <c r="H61" i="26"/>
  <c r="H60" i="26"/>
  <c r="H59" i="26"/>
  <c r="H58" i="26"/>
  <c r="H57" i="26"/>
  <c r="H56" i="26"/>
  <c r="H55" i="26"/>
  <c r="H54" i="26"/>
  <c r="G61" i="26"/>
  <c r="G60" i="26"/>
  <c r="G59" i="26"/>
  <c r="G58" i="26"/>
  <c r="H33" i="26"/>
  <c r="H34" i="26"/>
  <c r="H35" i="26"/>
  <c r="H36" i="26"/>
  <c r="H37" i="26"/>
  <c r="H38" i="26"/>
  <c r="H39" i="26"/>
  <c r="H40" i="26"/>
  <c r="G40" i="26"/>
  <c r="G38" i="26"/>
  <c r="I21" i="26"/>
  <c r="I20" i="26"/>
  <c r="I19" i="26"/>
  <c r="I18" i="26"/>
  <c r="I17" i="26"/>
  <c r="I16" i="26"/>
  <c r="I15" i="26"/>
  <c r="H21" i="26"/>
  <c r="H20" i="26"/>
  <c r="H19" i="26"/>
  <c r="H18" i="26"/>
  <c r="H17" i="26"/>
  <c r="H16" i="26"/>
  <c r="H15" i="26"/>
  <c r="I44" i="30"/>
  <c r="H44" i="30"/>
  <c r="I44" i="29"/>
  <c r="H44" i="29"/>
  <c r="I44" i="28"/>
  <c r="H44" i="28"/>
  <c r="I44" i="27"/>
  <c r="H44" i="27"/>
  <c r="I44" i="21"/>
  <c r="H44" i="21"/>
  <c r="I44" i="20"/>
  <c r="H44" i="20"/>
  <c r="I44" i="19"/>
  <c r="H44" i="19"/>
  <c r="I44" i="18"/>
  <c r="H44" i="18"/>
  <c r="G39" i="26"/>
  <c r="G37" i="26"/>
  <c r="I22" i="26"/>
  <c r="H22" i="26"/>
  <c r="I38" i="26" l="1"/>
  <c r="I37" i="26"/>
  <c r="I23" i="26"/>
  <c r="I39" i="26"/>
  <c r="H23" i="26"/>
  <c r="K14" i="21" l="1"/>
  <c r="L14" i="21"/>
  <c r="C97" i="30" l="1"/>
  <c r="K90" i="30"/>
  <c r="M89" i="30" s="1"/>
  <c r="J90" i="30"/>
  <c r="E90" i="30"/>
  <c r="F90" i="30" s="1"/>
  <c r="D90" i="30"/>
  <c r="F62" i="30" s="1"/>
  <c r="G62" i="30" s="1"/>
  <c r="L89" i="30"/>
  <c r="F89" i="30"/>
  <c r="L88" i="30"/>
  <c r="F88" i="30"/>
  <c r="L87" i="30"/>
  <c r="F87" i="30"/>
  <c r="L86" i="30"/>
  <c r="F86" i="30"/>
  <c r="L85" i="30"/>
  <c r="F85" i="30"/>
  <c r="H77" i="30"/>
  <c r="G77" i="30"/>
  <c r="H76" i="30"/>
  <c r="G76" i="30"/>
  <c r="H75" i="30"/>
  <c r="G75" i="30"/>
  <c r="H74" i="30"/>
  <c r="G74" i="30"/>
  <c r="H73" i="30"/>
  <c r="G73" i="30"/>
  <c r="H62" i="30"/>
  <c r="J62" i="30" s="1"/>
  <c r="J61" i="30"/>
  <c r="I61" i="30"/>
  <c r="G61" i="30"/>
  <c r="J60" i="30"/>
  <c r="I60" i="30"/>
  <c r="G60" i="30"/>
  <c r="J59" i="30"/>
  <c r="I59" i="30"/>
  <c r="G59" i="30"/>
  <c r="J58" i="30"/>
  <c r="K58" i="30" s="1"/>
  <c r="I58" i="30"/>
  <c r="G58" i="30"/>
  <c r="J57" i="30"/>
  <c r="I43" i="30"/>
  <c r="H43" i="30"/>
  <c r="J42" i="30"/>
  <c r="J41" i="30"/>
  <c r="J40" i="30"/>
  <c r="J39" i="30"/>
  <c r="J38" i="30"/>
  <c r="J37" i="30"/>
  <c r="J36" i="30"/>
  <c r="L21" i="30"/>
  <c r="I21" i="30"/>
  <c r="H21" i="30"/>
  <c r="G21" i="30"/>
  <c r="L20" i="30"/>
  <c r="K20" i="30"/>
  <c r="J20" i="30"/>
  <c r="L19" i="30"/>
  <c r="K19" i="30"/>
  <c r="J19" i="30"/>
  <c r="L18" i="30"/>
  <c r="K18" i="30"/>
  <c r="L17" i="30"/>
  <c r="K17" i="30"/>
  <c r="L16" i="30"/>
  <c r="K16" i="30"/>
  <c r="J16" i="30"/>
  <c r="L15" i="30"/>
  <c r="K15" i="30"/>
  <c r="J15" i="30"/>
  <c r="L14" i="30"/>
  <c r="K14" i="30"/>
  <c r="I4" i="30"/>
  <c r="C4" i="30"/>
  <c r="I3" i="30"/>
  <c r="C3" i="30"/>
  <c r="C97" i="29"/>
  <c r="K90" i="29"/>
  <c r="J90" i="29"/>
  <c r="E90" i="29"/>
  <c r="F90" i="29" s="1"/>
  <c r="D90" i="29"/>
  <c r="M89" i="29"/>
  <c r="L89" i="29"/>
  <c r="G89" i="29"/>
  <c r="F89" i="29"/>
  <c r="M88" i="29"/>
  <c r="L88" i="29"/>
  <c r="G88" i="29"/>
  <c r="F88" i="29"/>
  <c r="M87" i="29"/>
  <c r="L87" i="29"/>
  <c r="G87" i="29"/>
  <c r="F87" i="29"/>
  <c r="M86" i="29"/>
  <c r="L86" i="29"/>
  <c r="G86" i="29"/>
  <c r="F86" i="29"/>
  <c r="M85" i="29"/>
  <c r="M90" i="29" s="1"/>
  <c r="L85" i="29"/>
  <c r="G85" i="29"/>
  <c r="G90" i="29" s="1"/>
  <c r="F85" i="29"/>
  <c r="H77" i="29"/>
  <c r="I77" i="29" s="1"/>
  <c r="G77" i="29"/>
  <c r="H76" i="29"/>
  <c r="I76" i="29" s="1"/>
  <c r="G76" i="29"/>
  <c r="H75" i="29"/>
  <c r="I75" i="29" s="1"/>
  <c r="G75" i="29"/>
  <c r="H74" i="29"/>
  <c r="I74" i="29" s="1"/>
  <c r="G74" i="29"/>
  <c r="H73" i="29"/>
  <c r="I73" i="29" s="1"/>
  <c r="G73" i="29"/>
  <c r="H63" i="29"/>
  <c r="I63" i="29" s="1"/>
  <c r="H62" i="29"/>
  <c r="I62" i="29" s="1"/>
  <c r="F62" i="29"/>
  <c r="G62" i="29" s="1"/>
  <c r="J61" i="29"/>
  <c r="I61" i="29"/>
  <c r="G61" i="29"/>
  <c r="J60" i="29"/>
  <c r="K60" i="29" s="1"/>
  <c r="I60" i="29"/>
  <c r="G60" i="29"/>
  <c r="J59" i="29"/>
  <c r="K59" i="29" s="1"/>
  <c r="I59" i="29"/>
  <c r="G59" i="29"/>
  <c r="J58" i="29"/>
  <c r="K58" i="29" s="1"/>
  <c r="I58" i="29"/>
  <c r="G58" i="29"/>
  <c r="J57" i="29"/>
  <c r="I43" i="29"/>
  <c r="H43" i="29"/>
  <c r="J42" i="29"/>
  <c r="J41" i="29"/>
  <c r="J40" i="29"/>
  <c r="J39" i="29"/>
  <c r="J38" i="29"/>
  <c r="J37" i="29"/>
  <c r="J36" i="29"/>
  <c r="I21" i="29"/>
  <c r="H21" i="29"/>
  <c r="K21" i="29" s="1"/>
  <c r="G21" i="29"/>
  <c r="L21" i="29" s="1"/>
  <c r="L20" i="29"/>
  <c r="K20" i="29"/>
  <c r="J20" i="29"/>
  <c r="L19" i="29"/>
  <c r="K19" i="29"/>
  <c r="J19" i="29"/>
  <c r="L18" i="29"/>
  <c r="K18" i="29"/>
  <c r="J18" i="29"/>
  <c r="L17" i="29"/>
  <c r="K17" i="29"/>
  <c r="J17" i="29"/>
  <c r="L16" i="29"/>
  <c r="K16" i="29"/>
  <c r="J16" i="29"/>
  <c r="L15" i="29"/>
  <c r="K15" i="29"/>
  <c r="J15" i="29"/>
  <c r="L14" i="29"/>
  <c r="K14" i="29"/>
  <c r="J14" i="29"/>
  <c r="J21" i="29" s="1"/>
  <c r="I4" i="29"/>
  <c r="C4" i="29"/>
  <c r="I3" i="29"/>
  <c r="C3" i="29"/>
  <c r="C97" i="28"/>
  <c r="K90" i="28"/>
  <c r="J90" i="28"/>
  <c r="E90" i="28"/>
  <c r="D90" i="28"/>
  <c r="M89" i="28"/>
  <c r="L89" i="28"/>
  <c r="G89" i="28"/>
  <c r="F89" i="28"/>
  <c r="M88" i="28"/>
  <c r="L88" i="28"/>
  <c r="G88" i="28"/>
  <c r="F88" i="28"/>
  <c r="M87" i="28"/>
  <c r="L87" i="28"/>
  <c r="G87" i="28"/>
  <c r="F87" i="28"/>
  <c r="M86" i="28"/>
  <c r="L86" i="28"/>
  <c r="G86" i="28"/>
  <c r="F86" i="28"/>
  <c r="M85" i="28"/>
  <c r="M90" i="28" s="1"/>
  <c r="L85" i="28"/>
  <c r="G85" i="28"/>
  <c r="G90" i="28" s="1"/>
  <c r="F85" i="28"/>
  <c r="H77" i="28"/>
  <c r="I77" i="28" s="1"/>
  <c r="G77" i="28"/>
  <c r="H76" i="28"/>
  <c r="G76" i="28"/>
  <c r="H75" i="28"/>
  <c r="I75" i="28" s="1"/>
  <c r="G75" i="28"/>
  <c r="H74" i="28"/>
  <c r="G74" i="28"/>
  <c r="H73" i="28"/>
  <c r="I73" i="28" s="1"/>
  <c r="G73" i="28"/>
  <c r="G78" i="28" s="1"/>
  <c r="H63" i="28"/>
  <c r="I63" i="28" s="1"/>
  <c r="F63" i="28"/>
  <c r="G63" i="28" s="1"/>
  <c r="H62" i="28"/>
  <c r="I62" i="28" s="1"/>
  <c r="F62" i="28"/>
  <c r="G62" i="28" s="1"/>
  <c r="J61" i="28"/>
  <c r="I61" i="28"/>
  <c r="G61" i="28"/>
  <c r="J60" i="28"/>
  <c r="I60" i="28"/>
  <c r="G60" i="28"/>
  <c r="J59" i="28"/>
  <c r="K59" i="28" s="1"/>
  <c r="I59" i="28"/>
  <c r="G59" i="28"/>
  <c r="J58" i="28"/>
  <c r="I58" i="28"/>
  <c r="G58" i="28"/>
  <c r="J57" i="28"/>
  <c r="I43" i="28"/>
  <c r="H43" i="28"/>
  <c r="J42" i="28"/>
  <c r="J41" i="28"/>
  <c r="J40" i="28"/>
  <c r="J39" i="28"/>
  <c r="J38" i="28"/>
  <c r="J37" i="28"/>
  <c r="J36" i="28"/>
  <c r="I21" i="28"/>
  <c r="J18" i="28" s="1"/>
  <c r="H21" i="28"/>
  <c r="G21" i="28"/>
  <c r="L20" i="28"/>
  <c r="K20" i="28"/>
  <c r="L19" i="28"/>
  <c r="K19" i="28"/>
  <c r="J19" i="28"/>
  <c r="L18" i="28"/>
  <c r="K18" i="28"/>
  <c r="L17" i="28"/>
  <c r="K17" i="28"/>
  <c r="L16" i="28"/>
  <c r="K16" i="28"/>
  <c r="L15" i="28"/>
  <c r="K15" i="28"/>
  <c r="J15" i="28"/>
  <c r="L14" i="28"/>
  <c r="K14" i="28"/>
  <c r="I4" i="28"/>
  <c r="C4" i="28"/>
  <c r="I3" i="28"/>
  <c r="C3" i="28"/>
  <c r="C97" i="27"/>
  <c r="K90" i="27"/>
  <c r="M89" i="27" s="1"/>
  <c r="J90" i="27"/>
  <c r="E90" i="27"/>
  <c r="F90" i="27" s="1"/>
  <c r="D90" i="27"/>
  <c r="F62" i="27" s="1"/>
  <c r="G62" i="27" s="1"/>
  <c r="L89" i="27"/>
  <c r="F89" i="27"/>
  <c r="L88" i="27"/>
  <c r="F88" i="27"/>
  <c r="L87" i="27"/>
  <c r="F87" i="27"/>
  <c r="L86" i="27"/>
  <c r="G86" i="27"/>
  <c r="F86" i="27"/>
  <c r="L85" i="27"/>
  <c r="F85" i="27"/>
  <c r="H77" i="27"/>
  <c r="G77" i="27"/>
  <c r="H76" i="27"/>
  <c r="G76" i="27"/>
  <c r="H75" i="27"/>
  <c r="G75" i="27"/>
  <c r="H74" i="27"/>
  <c r="G74" i="27"/>
  <c r="H73" i="27"/>
  <c r="G73" i="27"/>
  <c r="G78" i="27" s="1"/>
  <c r="H62" i="27"/>
  <c r="J62" i="27" s="1"/>
  <c r="J61" i="27"/>
  <c r="I61" i="27"/>
  <c r="G61" i="27"/>
  <c r="J60" i="27"/>
  <c r="I60" i="27"/>
  <c r="G60" i="27"/>
  <c r="J59" i="27"/>
  <c r="K59" i="27" s="1"/>
  <c r="I59" i="27"/>
  <c r="G59" i="27"/>
  <c r="J58" i="27"/>
  <c r="I58" i="27"/>
  <c r="G58" i="27"/>
  <c r="J57" i="27"/>
  <c r="I43" i="27"/>
  <c r="J43" i="27" s="1"/>
  <c r="H43" i="27"/>
  <c r="J42" i="27"/>
  <c r="J41" i="27"/>
  <c r="J40" i="27"/>
  <c r="J39" i="27"/>
  <c r="J38" i="27"/>
  <c r="J37" i="27"/>
  <c r="J36" i="27"/>
  <c r="L21" i="27"/>
  <c r="I21" i="27"/>
  <c r="J18" i="27" s="1"/>
  <c r="H21" i="27"/>
  <c r="K21" i="27" s="1"/>
  <c r="C8" i="27" s="1"/>
  <c r="G21" i="27"/>
  <c r="L20" i="27"/>
  <c r="K20" i="27"/>
  <c r="J20" i="27"/>
  <c r="L19" i="27"/>
  <c r="K19" i="27"/>
  <c r="J19" i="27"/>
  <c r="L18" i="27"/>
  <c r="K18" i="27"/>
  <c r="L17" i="27"/>
  <c r="K17" i="27"/>
  <c r="J17" i="27"/>
  <c r="L16" i="27"/>
  <c r="K16" i="27"/>
  <c r="J16" i="27"/>
  <c r="L15" i="27"/>
  <c r="K15" i="27"/>
  <c r="J15" i="27"/>
  <c r="L14" i="27"/>
  <c r="K14" i="27"/>
  <c r="C97" i="21"/>
  <c r="K90" i="21"/>
  <c r="J90" i="21"/>
  <c r="E90" i="21"/>
  <c r="F90" i="21" s="1"/>
  <c r="D90" i="21"/>
  <c r="M89" i="21"/>
  <c r="L89" i="21"/>
  <c r="G89" i="21"/>
  <c r="F89" i="21"/>
  <c r="M88" i="21"/>
  <c r="L88" i="21"/>
  <c r="G88" i="21"/>
  <c r="F88" i="21"/>
  <c r="M87" i="21"/>
  <c r="L87" i="21"/>
  <c r="G87" i="21"/>
  <c r="F87" i="21"/>
  <c r="M86" i="21"/>
  <c r="L86" i="21"/>
  <c r="G86" i="21"/>
  <c r="F86" i="21"/>
  <c r="M85" i="21"/>
  <c r="M90" i="21" s="1"/>
  <c r="L85" i="21"/>
  <c r="G85" i="21"/>
  <c r="G90" i="21" s="1"/>
  <c r="F85" i="21"/>
  <c r="H77" i="21"/>
  <c r="G77" i="21"/>
  <c r="H76" i="21"/>
  <c r="I76" i="21" s="1"/>
  <c r="G76" i="21"/>
  <c r="H75" i="21"/>
  <c r="G75" i="21"/>
  <c r="H74" i="21"/>
  <c r="I74" i="21" s="1"/>
  <c r="G74" i="21"/>
  <c r="H73" i="21"/>
  <c r="G73" i="21"/>
  <c r="H63" i="21"/>
  <c r="I63" i="21" s="1"/>
  <c r="H62" i="21"/>
  <c r="I62" i="21" s="1"/>
  <c r="F62" i="21"/>
  <c r="G62" i="21" s="1"/>
  <c r="J61" i="21"/>
  <c r="I61" i="21"/>
  <c r="G61" i="21"/>
  <c r="J60" i="21"/>
  <c r="K60" i="21" s="1"/>
  <c r="I60" i="21"/>
  <c r="G60" i="21"/>
  <c r="J59" i="21"/>
  <c r="I59" i="21"/>
  <c r="G59" i="21"/>
  <c r="J58" i="21"/>
  <c r="K58" i="21" s="1"/>
  <c r="I58" i="21"/>
  <c r="G58" i="21"/>
  <c r="J57" i="21"/>
  <c r="I43" i="21"/>
  <c r="H43" i="21"/>
  <c r="J42" i="21"/>
  <c r="J41" i="21"/>
  <c r="J40" i="21"/>
  <c r="J39" i="21"/>
  <c r="J38" i="21"/>
  <c r="J37" i="21"/>
  <c r="J36" i="21"/>
  <c r="I21" i="21"/>
  <c r="J14" i="21" s="1"/>
  <c r="H21" i="21"/>
  <c r="G21" i="21"/>
  <c r="L20" i="21"/>
  <c r="K20" i="21"/>
  <c r="L19" i="21"/>
  <c r="K19" i="21"/>
  <c r="J19" i="21"/>
  <c r="L18" i="21"/>
  <c r="K18" i="21"/>
  <c r="L17" i="21"/>
  <c r="K17" i="21"/>
  <c r="L16" i="21"/>
  <c r="K16" i="21"/>
  <c r="L15" i="21"/>
  <c r="K15" i="21"/>
  <c r="J15" i="21"/>
  <c r="C97" i="20"/>
  <c r="K90" i="20"/>
  <c r="M89" i="20" s="1"/>
  <c r="J90" i="20"/>
  <c r="E90" i="20"/>
  <c r="F63" i="20" s="1"/>
  <c r="G63" i="20" s="1"/>
  <c r="D90" i="20"/>
  <c r="F62" i="20" s="1"/>
  <c r="G62" i="20" s="1"/>
  <c r="L89" i="20"/>
  <c r="F89" i="20"/>
  <c r="L88" i="20"/>
  <c r="F88" i="20"/>
  <c r="L87" i="20"/>
  <c r="F87" i="20"/>
  <c r="L86" i="20"/>
  <c r="F86" i="20"/>
  <c r="L85" i="20"/>
  <c r="F85" i="20"/>
  <c r="H77" i="20"/>
  <c r="G77" i="20"/>
  <c r="H76" i="20"/>
  <c r="G76" i="20"/>
  <c r="H75" i="20"/>
  <c r="G75" i="20"/>
  <c r="H74" i="20"/>
  <c r="G74" i="20"/>
  <c r="H73" i="20"/>
  <c r="G73" i="20"/>
  <c r="G78" i="20" s="1"/>
  <c r="H62" i="20"/>
  <c r="J61" i="20"/>
  <c r="K61" i="20" s="1"/>
  <c r="I61" i="20"/>
  <c r="G61" i="20"/>
  <c r="J60" i="20"/>
  <c r="I60" i="20"/>
  <c r="G60" i="20"/>
  <c r="J59" i="20"/>
  <c r="K59" i="20" s="1"/>
  <c r="I59" i="20"/>
  <c r="G59" i="20"/>
  <c r="J58" i="20"/>
  <c r="I58" i="20"/>
  <c r="G58" i="20"/>
  <c r="J57" i="20"/>
  <c r="I43" i="20"/>
  <c r="H43" i="20"/>
  <c r="J42" i="20"/>
  <c r="J41" i="20"/>
  <c r="J40" i="20"/>
  <c r="J39" i="20"/>
  <c r="J38" i="20"/>
  <c r="J37" i="20"/>
  <c r="J36" i="20"/>
  <c r="L21" i="20"/>
  <c r="I21" i="20"/>
  <c r="J20" i="20" s="1"/>
  <c r="H21" i="20"/>
  <c r="G21" i="20"/>
  <c r="L20" i="20"/>
  <c r="K20" i="20"/>
  <c r="L19" i="20"/>
  <c r="K19" i="20"/>
  <c r="J19" i="20"/>
  <c r="L18" i="20"/>
  <c r="K18" i="20"/>
  <c r="L17" i="20"/>
  <c r="K17" i="20"/>
  <c r="J17" i="20"/>
  <c r="L16" i="20"/>
  <c r="K16" i="20"/>
  <c r="J16" i="20"/>
  <c r="L15" i="20"/>
  <c r="K15" i="20"/>
  <c r="J15" i="20"/>
  <c r="L14" i="20"/>
  <c r="K14" i="20"/>
  <c r="C97" i="19"/>
  <c r="K90" i="19"/>
  <c r="J90" i="19"/>
  <c r="H62" i="19" s="1"/>
  <c r="E90" i="19"/>
  <c r="F90" i="19" s="1"/>
  <c r="D90" i="19"/>
  <c r="M89" i="19"/>
  <c r="L89" i="19"/>
  <c r="G89" i="19"/>
  <c r="F89" i="19"/>
  <c r="M88" i="19"/>
  <c r="L88" i="19"/>
  <c r="G88" i="19"/>
  <c r="F88" i="19"/>
  <c r="M87" i="19"/>
  <c r="L87" i="19"/>
  <c r="G87" i="19"/>
  <c r="F87" i="19"/>
  <c r="M86" i="19"/>
  <c r="L86" i="19"/>
  <c r="G86" i="19"/>
  <c r="F86" i="19"/>
  <c r="M85" i="19"/>
  <c r="M90" i="19" s="1"/>
  <c r="L85" i="19"/>
  <c r="G85" i="19"/>
  <c r="G90" i="19" s="1"/>
  <c r="F85" i="19"/>
  <c r="H77" i="19"/>
  <c r="I77" i="19" s="1"/>
  <c r="G77" i="19"/>
  <c r="H76" i="19"/>
  <c r="I76" i="19" s="1"/>
  <c r="G76" i="19"/>
  <c r="H75" i="19"/>
  <c r="I75" i="19" s="1"/>
  <c r="G75" i="19"/>
  <c r="H74" i="19"/>
  <c r="I74" i="19" s="1"/>
  <c r="G74" i="19"/>
  <c r="H73" i="19"/>
  <c r="I73" i="19" s="1"/>
  <c r="G73" i="19"/>
  <c r="H63" i="19"/>
  <c r="I63" i="19" s="1"/>
  <c r="F62" i="19"/>
  <c r="G62" i="19" s="1"/>
  <c r="J61" i="19"/>
  <c r="I61" i="19"/>
  <c r="G61" i="19"/>
  <c r="J60" i="19"/>
  <c r="K60" i="19" s="1"/>
  <c r="I60" i="19"/>
  <c r="G60" i="19"/>
  <c r="J59" i="19"/>
  <c r="I59" i="19"/>
  <c r="G59" i="19"/>
  <c r="J58" i="19"/>
  <c r="K58" i="19" s="1"/>
  <c r="I58" i="19"/>
  <c r="G58" i="19"/>
  <c r="J57" i="19"/>
  <c r="I43" i="19"/>
  <c r="H43" i="19"/>
  <c r="J42" i="19"/>
  <c r="J41" i="19"/>
  <c r="J40" i="19"/>
  <c r="J39" i="19"/>
  <c r="J38" i="19"/>
  <c r="J37" i="19"/>
  <c r="J36" i="19"/>
  <c r="I21" i="19"/>
  <c r="H21" i="19"/>
  <c r="K21" i="19" s="1"/>
  <c r="G21" i="19"/>
  <c r="L20" i="19"/>
  <c r="K20" i="19"/>
  <c r="J20" i="19"/>
  <c r="L19" i="19"/>
  <c r="K19" i="19"/>
  <c r="J19" i="19"/>
  <c r="L18" i="19"/>
  <c r="K18" i="19"/>
  <c r="J18" i="19"/>
  <c r="L17" i="19"/>
  <c r="K17" i="19"/>
  <c r="J17" i="19"/>
  <c r="L16" i="19"/>
  <c r="K16" i="19"/>
  <c r="J16" i="19"/>
  <c r="L15" i="19"/>
  <c r="K15" i="19"/>
  <c r="J15" i="19"/>
  <c r="L14" i="19"/>
  <c r="K14" i="19"/>
  <c r="J14" i="19"/>
  <c r="G60" i="18"/>
  <c r="K61" i="30" l="1"/>
  <c r="K60" i="30"/>
  <c r="K62" i="30"/>
  <c r="K59" i="30"/>
  <c r="K61" i="29"/>
  <c r="K58" i="28"/>
  <c r="K61" i="28"/>
  <c r="K60" i="28"/>
  <c r="K58" i="27"/>
  <c r="K61" i="27"/>
  <c r="K60" i="27"/>
  <c r="K62" i="27"/>
  <c r="K59" i="21"/>
  <c r="K61" i="21"/>
  <c r="K58" i="20"/>
  <c r="K60" i="20"/>
  <c r="K61" i="19"/>
  <c r="K59" i="19"/>
  <c r="F63" i="30"/>
  <c r="G63" i="30" s="1"/>
  <c r="F63" i="29"/>
  <c r="G63" i="29" s="1"/>
  <c r="G88" i="27"/>
  <c r="G87" i="27"/>
  <c r="F63" i="27"/>
  <c r="G63" i="27" s="1"/>
  <c r="G85" i="27"/>
  <c r="G90" i="27" s="1"/>
  <c r="G89" i="27"/>
  <c r="F63" i="21"/>
  <c r="G63" i="21" s="1"/>
  <c r="C67" i="21" s="1"/>
  <c r="F63" i="19"/>
  <c r="G63" i="19" s="1"/>
  <c r="G78" i="29"/>
  <c r="F90" i="28"/>
  <c r="G78" i="21"/>
  <c r="F90" i="20"/>
  <c r="G78" i="19"/>
  <c r="C67" i="29"/>
  <c r="C67" i="28"/>
  <c r="H78" i="20"/>
  <c r="J76" i="20" s="1"/>
  <c r="J74" i="20"/>
  <c r="C67" i="19"/>
  <c r="G78" i="30"/>
  <c r="L90" i="29"/>
  <c r="L90" i="28"/>
  <c r="I74" i="28"/>
  <c r="I76" i="28"/>
  <c r="I73" i="21"/>
  <c r="I75" i="21"/>
  <c r="I77" i="21"/>
  <c r="L90" i="21"/>
  <c r="I78" i="20"/>
  <c r="L90" i="19"/>
  <c r="J43" i="21"/>
  <c r="J43" i="29"/>
  <c r="J43" i="28"/>
  <c r="J43" i="19"/>
  <c r="J17" i="28"/>
  <c r="L21" i="28"/>
  <c r="J16" i="28"/>
  <c r="J20" i="28"/>
  <c r="K21" i="28"/>
  <c r="J14" i="28"/>
  <c r="J18" i="21"/>
  <c r="J17" i="21"/>
  <c r="J16" i="21"/>
  <c r="J20" i="21"/>
  <c r="K21" i="21"/>
  <c r="J21" i="19"/>
  <c r="L21" i="19"/>
  <c r="C8" i="19" s="1"/>
  <c r="K21" i="30"/>
  <c r="C8" i="30" s="1"/>
  <c r="L21" i="21"/>
  <c r="C8" i="21" s="1"/>
  <c r="K21" i="20"/>
  <c r="C8" i="29"/>
  <c r="C8" i="28"/>
  <c r="C8" i="20"/>
  <c r="K43" i="30"/>
  <c r="H78" i="30"/>
  <c r="G85" i="30"/>
  <c r="G86" i="30"/>
  <c r="G87" i="30"/>
  <c r="G88" i="30"/>
  <c r="G89" i="30"/>
  <c r="I62" i="30"/>
  <c r="I73" i="30"/>
  <c r="I74" i="30"/>
  <c r="I75" i="30"/>
  <c r="I76" i="30"/>
  <c r="I77" i="30"/>
  <c r="L90" i="30"/>
  <c r="J14" i="30"/>
  <c r="J18" i="30"/>
  <c r="J43" i="30"/>
  <c r="H63" i="30"/>
  <c r="M85" i="30"/>
  <c r="M86" i="30"/>
  <c r="M87" i="30"/>
  <c r="M88" i="30"/>
  <c r="J17" i="30"/>
  <c r="K43" i="29"/>
  <c r="K42" i="29"/>
  <c r="K40" i="29"/>
  <c r="K38" i="29"/>
  <c r="K36" i="29"/>
  <c r="J44" i="29"/>
  <c r="K41" i="29"/>
  <c r="K39" i="29"/>
  <c r="K37" i="29"/>
  <c r="C30" i="29"/>
  <c r="C51" i="29"/>
  <c r="J63" i="29"/>
  <c r="K63" i="29" s="1"/>
  <c r="H78" i="29"/>
  <c r="J62" i="29"/>
  <c r="K62" i="29" s="1"/>
  <c r="K43" i="28"/>
  <c r="K42" i="28"/>
  <c r="K40" i="28"/>
  <c r="K38" i="28"/>
  <c r="K36" i="28"/>
  <c r="K41" i="28"/>
  <c r="K39" i="28"/>
  <c r="K37" i="28"/>
  <c r="J44" i="28"/>
  <c r="C30" i="28" s="1"/>
  <c r="J62" i="28"/>
  <c r="K62" i="28" s="1"/>
  <c r="C51" i="28"/>
  <c r="J63" i="28"/>
  <c r="K63" i="28" s="1"/>
  <c r="H78" i="28"/>
  <c r="J73" i="27"/>
  <c r="H78" i="27"/>
  <c r="I78" i="27" s="1"/>
  <c r="I62" i="27"/>
  <c r="I73" i="27"/>
  <c r="I74" i="27"/>
  <c r="I75" i="27"/>
  <c r="I76" i="27"/>
  <c r="I77" i="27"/>
  <c r="L90" i="27"/>
  <c r="J14" i="27"/>
  <c r="J21" i="27" s="1"/>
  <c r="H63" i="27"/>
  <c r="M85" i="27"/>
  <c r="M90" i="27" s="1"/>
  <c r="M86" i="27"/>
  <c r="M87" i="27"/>
  <c r="M88" i="27"/>
  <c r="K43" i="21"/>
  <c r="K42" i="21"/>
  <c r="K40" i="21"/>
  <c r="K38" i="21"/>
  <c r="K36" i="21"/>
  <c r="K41" i="21"/>
  <c r="K39" i="21"/>
  <c r="K37" i="21"/>
  <c r="J44" i="21"/>
  <c r="C30" i="21" s="1"/>
  <c r="C51" i="21"/>
  <c r="J63" i="21"/>
  <c r="K63" i="21" s="1"/>
  <c r="H78" i="21"/>
  <c r="J62" i="21"/>
  <c r="K62" i="21" s="1"/>
  <c r="J77" i="20"/>
  <c r="J62" i="20"/>
  <c r="K62" i="20" s="1"/>
  <c r="K43" i="20"/>
  <c r="G85" i="20"/>
  <c r="G86" i="20"/>
  <c r="G87" i="20"/>
  <c r="G88" i="20"/>
  <c r="G89" i="20"/>
  <c r="I62" i="20"/>
  <c r="I73" i="20"/>
  <c r="I74" i="20"/>
  <c r="I75" i="20"/>
  <c r="I76" i="20"/>
  <c r="I77" i="20"/>
  <c r="L90" i="20"/>
  <c r="J14" i="20"/>
  <c r="J18" i="20"/>
  <c r="J43" i="20"/>
  <c r="H63" i="20"/>
  <c r="J73" i="20"/>
  <c r="M85" i="20"/>
  <c r="M86" i="20"/>
  <c r="M87" i="20"/>
  <c r="M88" i="20"/>
  <c r="K42" i="19"/>
  <c r="K36" i="19"/>
  <c r="J44" i="19"/>
  <c r="K41" i="19"/>
  <c r="K39" i="19"/>
  <c r="K37" i="19"/>
  <c r="K43" i="19"/>
  <c r="K40" i="19"/>
  <c r="K38" i="19"/>
  <c r="J62" i="19"/>
  <c r="K62" i="19" s="1"/>
  <c r="I62" i="19"/>
  <c r="C51" i="19"/>
  <c r="J63" i="19"/>
  <c r="K63" i="19" s="1"/>
  <c r="H78" i="19"/>
  <c r="G90" i="30" l="1"/>
  <c r="G90" i="20"/>
  <c r="M90" i="30"/>
  <c r="J75" i="20"/>
  <c r="J78" i="20" s="1"/>
  <c r="M90" i="20"/>
  <c r="I78" i="30"/>
  <c r="K44" i="19"/>
  <c r="J21" i="30"/>
  <c r="J21" i="28"/>
  <c r="J21" i="21"/>
  <c r="J21" i="20"/>
  <c r="J77" i="30"/>
  <c r="K42" i="30"/>
  <c r="K40" i="30"/>
  <c r="K38" i="30"/>
  <c r="K36" i="30"/>
  <c r="J44" i="30"/>
  <c r="K41" i="30"/>
  <c r="K39" i="30"/>
  <c r="K37" i="30"/>
  <c r="C30" i="30"/>
  <c r="J76" i="30"/>
  <c r="J75" i="30"/>
  <c r="I63" i="30"/>
  <c r="C67" i="30" s="1"/>
  <c r="C51" i="30"/>
  <c r="J63" i="30"/>
  <c r="K63" i="30" s="1"/>
  <c r="J74" i="30"/>
  <c r="J73" i="30"/>
  <c r="J77" i="29"/>
  <c r="J76" i="29"/>
  <c r="J75" i="29"/>
  <c r="J73" i="29"/>
  <c r="I78" i="29"/>
  <c r="J74" i="29"/>
  <c r="K44" i="29"/>
  <c r="J76" i="28"/>
  <c r="J73" i="28"/>
  <c r="I78" i="28"/>
  <c r="J77" i="28"/>
  <c r="J75" i="28"/>
  <c r="J74" i="28"/>
  <c r="K44" i="28"/>
  <c r="K43" i="27"/>
  <c r="K42" i="27"/>
  <c r="K40" i="27"/>
  <c r="K38" i="27"/>
  <c r="K36" i="27"/>
  <c r="J44" i="27"/>
  <c r="K41" i="27"/>
  <c r="K39" i="27"/>
  <c r="K37" i="27"/>
  <c r="C30" i="27"/>
  <c r="J76" i="27"/>
  <c r="J77" i="27"/>
  <c r="J74" i="27"/>
  <c r="I63" i="27"/>
  <c r="C67" i="27" s="1"/>
  <c r="J63" i="27"/>
  <c r="K63" i="27" s="1"/>
  <c r="C51" i="27"/>
  <c r="J75" i="27"/>
  <c r="J77" i="21"/>
  <c r="J74" i="21"/>
  <c r="I78" i="21"/>
  <c r="J76" i="21"/>
  <c r="J75" i="21"/>
  <c r="J73" i="21"/>
  <c r="K44" i="21"/>
  <c r="K42" i="20"/>
  <c r="K40" i="20"/>
  <c r="K38" i="20"/>
  <c r="K36" i="20"/>
  <c r="J44" i="20"/>
  <c r="K41" i="20"/>
  <c r="K39" i="20"/>
  <c r="K37" i="20"/>
  <c r="C30" i="20"/>
  <c r="I63" i="20"/>
  <c r="C67" i="20" s="1"/>
  <c r="J63" i="20"/>
  <c r="K63" i="20" s="1"/>
  <c r="C51" i="20"/>
  <c r="J76" i="19"/>
  <c r="J74" i="19"/>
  <c r="I78" i="19"/>
  <c r="J77" i="19"/>
  <c r="J75" i="19"/>
  <c r="J73" i="19"/>
  <c r="J78" i="19" s="1"/>
  <c r="C30" i="19"/>
  <c r="I40" i="26"/>
  <c r="K44" i="30" l="1"/>
  <c r="K44" i="20"/>
  <c r="J78" i="27"/>
  <c r="J78" i="30"/>
  <c r="J78" i="29"/>
  <c r="J78" i="28"/>
  <c r="J78" i="21"/>
  <c r="K44" i="27"/>
  <c r="H77" i="18"/>
  <c r="H76" i="18"/>
  <c r="H75" i="18"/>
  <c r="H74" i="18"/>
  <c r="H73" i="18"/>
  <c r="G77" i="18"/>
  <c r="G76" i="18"/>
  <c r="G75" i="18"/>
  <c r="G74" i="18"/>
  <c r="G73" i="18"/>
  <c r="I4" i="27" l="1"/>
  <c r="C4" i="27"/>
  <c r="I3" i="27"/>
  <c r="C3" i="27"/>
  <c r="C97" i="18"/>
  <c r="G57" i="26" l="1"/>
  <c r="G56" i="26"/>
  <c r="G55" i="26"/>
  <c r="G36" i="26"/>
  <c r="G35" i="26"/>
  <c r="G34" i="26"/>
  <c r="H4" i="26"/>
  <c r="B5" i="26"/>
  <c r="B4" i="26"/>
  <c r="J19" i="26" l="1"/>
  <c r="J18" i="26"/>
  <c r="J17" i="26"/>
  <c r="J20" i="26"/>
  <c r="J21" i="26"/>
  <c r="J15" i="26"/>
  <c r="K77" i="26"/>
  <c r="L77" i="26" s="1"/>
  <c r="J16" i="26"/>
  <c r="K76" i="26"/>
  <c r="L76" i="26" s="1"/>
  <c r="J92" i="26"/>
  <c r="J78" i="26"/>
  <c r="H89" i="26"/>
  <c r="K75" i="26"/>
  <c r="L75" i="26" s="1"/>
  <c r="G74" i="26"/>
  <c r="K74" i="26"/>
  <c r="L74" i="26" s="1"/>
  <c r="J89" i="26"/>
  <c r="H78" i="26"/>
  <c r="I77" i="26" s="1"/>
  <c r="H90" i="26"/>
  <c r="J90" i="26"/>
  <c r="K73" i="26"/>
  <c r="L73" i="26" s="1"/>
  <c r="I35" i="26"/>
  <c r="I56" i="26"/>
  <c r="J91" i="26"/>
  <c r="H92" i="26"/>
  <c r="I34" i="26"/>
  <c r="H91" i="26"/>
  <c r="K55" i="26"/>
  <c r="K57" i="26"/>
  <c r="K88" i="26"/>
  <c r="K89" i="26"/>
  <c r="K90" i="26"/>
  <c r="K91" i="26"/>
  <c r="K92" i="26"/>
  <c r="I55" i="26"/>
  <c r="K56" i="26"/>
  <c r="I57" i="26"/>
  <c r="I36" i="26"/>
  <c r="L89" i="26" l="1"/>
  <c r="L90" i="26"/>
  <c r="I74" i="26"/>
  <c r="G73" i="26"/>
  <c r="G75" i="26"/>
  <c r="G76" i="26"/>
  <c r="K78" i="26"/>
  <c r="M76" i="26" s="1"/>
  <c r="G77" i="26"/>
  <c r="I75" i="26"/>
  <c r="I76" i="26"/>
  <c r="I73" i="26"/>
  <c r="L91" i="26"/>
  <c r="L92" i="26"/>
  <c r="L78" i="26" l="1"/>
  <c r="M77" i="26"/>
  <c r="G78" i="26"/>
  <c r="M73" i="26"/>
  <c r="M74" i="26"/>
  <c r="M75" i="26"/>
  <c r="I78" i="26"/>
  <c r="M78" i="26" l="1"/>
  <c r="I4" i="21"/>
  <c r="C4" i="21"/>
  <c r="I3" i="21"/>
  <c r="C3" i="21"/>
  <c r="I4" i="20"/>
  <c r="C4" i="20"/>
  <c r="I3" i="20"/>
  <c r="C3" i="20"/>
  <c r="I4" i="19"/>
  <c r="C4" i="19"/>
  <c r="I3" i="19"/>
  <c r="C3" i="19"/>
  <c r="L20" i="18" l="1"/>
  <c r="L19" i="18"/>
  <c r="L18" i="18"/>
  <c r="L17" i="18"/>
  <c r="L16" i="18"/>
  <c r="L15" i="18"/>
  <c r="L14" i="18"/>
  <c r="K20" i="18"/>
  <c r="K19" i="18"/>
  <c r="K18" i="18"/>
  <c r="K17" i="18"/>
  <c r="K16" i="18"/>
  <c r="K15" i="18"/>
  <c r="K14" i="18"/>
  <c r="E90" i="18" l="1"/>
  <c r="F63" i="18" s="1"/>
  <c r="G96" i="26" l="1"/>
  <c r="K90" i="18"/>
  <c r="H63" i="18" s="1"/>
  <c r="J90" i="18"/>
  <c r="H62" i="18" s="1"/>
  <c r="J94" i="26" l="1"/>
  <c r="C51" i="18"/>
  <c r="J93" i="26"/>
  <c r="D90" i="18"/>
  <c r="F62" i="18" s="1"/>
  <c r="F89" i="18"/>
  <c r="F88" i="18"/>
  <c r="F87" i="18"/>
  <c r="F86" i="18"/>
  <c r="F85" i="18"/>
  <c r="L89" i="18"/>
  <c r="G21" i="18"/>
  <c r="J42" i="18"/>
  <c r="J41" i="18"/>
  <c r="J40" i="18"/>
  <c r="J39" i="18"/>
  <c r="J38" i="18"/>
  <c r="J37" i="18"/>
  <c r="J36" i="18"/>
  <c r="I43" i="18"/>
  <c r="K93" i="26" l="1"/>
  <c r="L93" i="26" s="1"/>
  <c r="M19" i="26"/>
  <c r="K94" i="26"/>
  <c r="K96" i="26" s="1"/>
  <c r="I96" i="26"/>
  <c r="I4" i="18"/>
  <c r="I3" i="18"/>
  <c r="L88" i="18"/>
  <c r="L87" i="18"/>
  <c r="L86" i="18"/>
  <c r="L85" i="18"/>
  <c r="G86" i="18"/>
  <c r="J62" i="18"/>
  <c r="I62" i="18"/>
  <c r="G62" i="18"/>
  <c r="C4" i="18"/>
  <c r="H43" i="18"/>
  <c r="C3" i="18"/>
  <c r="H21" i="18"/>
  <c r="G89" i="18"/>
  <c r="F90" i="18"/>
  <c r="J63" i="18"/>
  <c r="I63" i="18"/>
  <c r="G63" i="18"/>
  <c r="J61" i="18"/>
  <c r="I61" i="18"/>
  <c r="G61" i="18"/>
  <c r="J60" i="18"/>
  <c r="I60" i="18"/>
  <c r="J59" i="18"/>
  <c r="I59" i="18"/>
  <c r="G59" i="18"/>
  <c r="J58" i="18"/>
  <c r="I58" i="18"/>
  <c r="G58" i="18"/>
  <c r="J57" i="18"/>
  <c r="I21" i="18"/>
  <c r="H93" i="26" l="1"/>
  <c r="C67" i="18"/>
  <c r="H94" i="26"/>
  <c r="H41" i="26"/>
  <c r="L94" i="26"/>
  <c r="K42" i="18"/>
  <c r="K22" i="26"/>
  <c r="J22" i="26"/>
  <c r="L21" i="18"/>
  <c r="K21" i="18"/>
  <c r="I73" i="18"/>
  <c r="M86" i="18"/>
  <c r="M89" i="18"/>
  <c r="G87" i="18"/>
  <c r="I74" i="18"/>
  <c r="J43" i="18"/>
  <c r="I77" i="18"/>
  <c r="I75" i="18"/>
  <c r="I76" i="18"/>
  <c r="M85" i="18"/>
  <c r="K43" i="18"/>
  <c r="G85" i="18"/>
  <c r="G88" i="18"/>
  <c r="H78" i="18"/>
  <c r="M87" i="18"/>
  <c r="M88" i="18"/>
  <c r="G78" i="18"/>
  <c r="G54" i="26" s="1"/>
  <c r="G62" i="26" s="1"/>
  <c r="K62" i="18"/>
  <c r="K59" i="18"/>
  <c r="K58" i="18"/>
  <c r="K63" i="18"/>
  <c r="K39" i="18"/>
  <c r="K41" i="18"/>
  <c r="K37" i="18"/>
  <c r="K36" i="18"/>
  <c r="K38" i="18"/>
  <c r="K40" i="18"/>
  <c r="K61" i="18"/>
  <c r="L90" i="18"/>
  <c r="K60" i="18"/>
  <c r="J16" i="18"/>
  <c r="J14" i="18"/>
  <c r="J20" i="18"/>
  <c r="J18" i="18"/>
  <c r="J19" i="18"/>
  <c r="J15" i="18"/>
  <c r="J17" i="18"/>
  <c r="J40" i="26" l="1"/>
  <c r="J38" i="26"/>
  <c r="J39" i="26"/>
  <c r="J37" i="26"/>
  <c r="M90" i="18"/>
  <c r="J35" i="26"/>
  <c r="J36" i="26"/>
  <c r="J34" i="26"/>
  <c r="J41" i="26"/>
  <c r="J33" i="26"/>
  <c r="C8" i="18"/>
  <c r="J23" i="26"/>
  <c r="J76" i="18"/>
  <c r="K21" i="26"/>
  <c r="K20" i="26"/>
  <c r="K16" i="26"/>
  <c r="K19" i="26"/>
  <c r="K18" i="26"/>
  <c r="K17" i="26"/>
  <c r="K15" i="26"/>
  <c r="J44" i="18"/>
  <c r="C30" i="18" s="1"/>
  <c r="G33" i="26"/>
  <c r="G41" i="26" s="1"/>
  <c r="G90" i="18"/>
  <c r="K44" i="18"/>
  <c r="I78" i="18"/>
  <c r="J74" i="18"/>
  <c r="J77" i="18"/>
  <c r="J73" i="18"/>
  <c r="J75" i="18"/>
  <c r="J21" i="18"/>
  <c r="I54" i="26" l="1"/>
  <c r="H62" i="26"/>
  <c r="K54" i="26"/>
  <c r="K23" i="26"/>
  <c r="I41" i="26"/>
  <c r="I33" i="26"/>
  <c r="J78" i="18"/>
  <c r="J54" i="26" l="1"/>
  <c r="J57" i="26"/>
  <c r="J62" i="26"/>
  <c r="J55" i="26"/>
  <c r="J56" i="26"/>
  <c r="K62" i="26"/>
  <c r="I62" i="26"/>
</calcChain>
</file>

<file path=xl/sharedStrings.xml><?xml version="1.0" encoding="utf-8"?>
<sst xmlns="http://schemas.openxmlformats.org/spreadsheetml/2006/main" count="924" uniqueCount="114">
  <si>
    <t>Índice</t>
  </si>
  <si>
    <t>Total</t>
  </si>
  <si>
    <t>1. Créditos Totales por Tipo de Empresa del Sistema Financiero</t>
  </si>
  <si>
    <t>(Millones de S/)</t>
  </si>
  <si>
    <t>Var. Prom anual%</t>
  </si>
  <si>
    <t>Banca Múltiple</t>
  </si>
  <si>
    <t>Empresas
 Financieras</t>
  </si>
  <si>
    <t>Cajas 
Municipales</t>
  </si>
  <si>
    <t>Cajas Rurales de Ahorro y Crédito</t>
  </si>
  <si>
    <t>Edpymes</t>
  </si>
  <si>
    <t>Fuente: SBS                                                                                                 Elaboración: CIE-PERUCÁMARAS</t>
  </si>
  <si>
    <t>1/ No considera los créditos a las demás empresas del Sistema Financiero.</t>
  </si>
  <si>
    <t>2/ Sólo considera los créditos de consumo e hipotecario.</t>
  </si>
  <si>
    <t>2. Créditos Directos por Tipo de Crédito</t>
  </si>
  <si>
    <t>Tipo de Crédito</t>
  </si>
  <si>
    <t>Var. %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</si>
  <si>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</si>
  <si>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</si>
  <si>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</si>
  <si>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</si>
  <si>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</si>
  <si>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</si>
  <si>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</si>
  <si>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Total Créditos Directos</t>
  </si>
  <si>
    <t>3. Evolución del Crédito directo a Pequeñas y Microempresas.</t>
  </si>
  <si>
    <t>Pequeñas emp.</t>
  </si>
  <si>
    <t>PyMes</t>
  </si>
  <si>
    <t xml:space="preserve">  - </t>
  </si>
  <si>
    <t>Fuente: SBS                                                                                                                          Elaboración: CIE-PERUCÁMARAS</t>
  </si>
  <si>
    <t>Créditos Directos a Pequeñas Emp. por Tipo de Empresa del Sistema Financiero</t>
  </si>
  <si>
    <t>Créditos Directos a Microempresas por Tipo de Empresa del Sistema Financiero</t>
  </si>
  <si>
    <t>Emp. Del SF</t>
  </si>
  <si>
    <t>Emp. Financieras</t>
  </si>
  <si>
    <t>CMAC</t>
  </si>
  <si>
    <t>CRAC</t>
  </si>
  <si>
    <t>Fuente: SBS                                                                  Elaboración: CIE-PERUCÁMARAS</t>
  </si>
  <si>
    <t>Tasa de morosidad por Tipo de empresa del Sistema Financiero</t>
  </si>
  <si>
    <t>(%)</t>
  </si>
  <si>
    <t>B. de la Nación</t>
  </si>
  <si>
    <t>Agrobanco</t>
  </si>
  <si>
    <t>Fuente: SBS                                                                                                                                                                                Elaboración: CIE-PERUCÁMARAS</t>
  </si>
  <si>
    <t>4. Morosidad por Tipo de Empresa del Sistema Financiero</t>
  </si>
  <si>
    <t>Part. 2017</t>
  </si>
  <si>
    <t>Var% 17/16</t>
  </si>
  <si>
    <t xml:space="preserve">        Tipo de Empresa</t>
  </si>
  <si>
    <t>Fuente: SBS                                                                                                                                                    Elaboración: CIE-PERUCÁMARAS</t>
  </si>
  <si>
    <t>Créditos Directos del Sistema Financiero por Tipo de Crédito, Dic 2017</t>
  </si>
  <si>
    <t>Dic</t>
  </si>
  <si>
    <t>Créditos Directos del Sistema Financiero a Pequeñas y Microempresas, Diciembre  2011 - 2017</t>
  </si>
  <si>
    <t>(Millones de S/  de Dic-16 a Dic-17)</t>
  </si>
  <si>
    <t>Part. % 2017</t>
  </si>
  <si>
    <t>Créditos Directos a PyMes por Tipo de Empresa del Sistema Financiero</t>
  </si>
  <si>
    <r>
      <t xml:space="preserve">Agrobanco </t>
    </r>
    <r>
      <rPr>
        <vertAlign val="superscript"/>
        <sz val="8"/>
        <rFont val="Arial Narrow"/>
        <family val="2"/>
      </rPr>
      <t>1/</t>
    </r>
    <r>
      <rPr>
        <vertAlign val="superscript"/>
        <sz val="9"/>
        <rFont val="Arial Narrow"/>
        <family val="2"/>
      </rPr>
      <t xml:space="preserve"> </t>
    </r>
  </si>
  <si>
    <r>
      <t xml:space="preserve">Nación </t>
    </r>
    <r>
      <rPr>
        <vertAlign val="superscript"/>
        <sz val="8"/>
        <rFont val="Arial Narrow"/>
        <family val="2"/>
      </rPr>
      <t>2/</t>
    </r>
    <r>
      <rPr>
        <vertAlign val="superscript"/>
        <sz val="9"/>
        <rFont val="Arial Narrow"/>
        <family val="2"/>
      </rPr>
      <t xml:space="preserve"> </t>
    </r>
  </si>
  <si>
    <t>1. Créditos Directos a la Macro Región por Tipo de Crédito</t>
  </si>
  <si>
    <t>Var. % Anual</t>
  </si>
  <si>
    <t>Región</t>
  </si>
  <si>
    <t>Fuente: SBS                                                                    Elaboración: CIE-PERUCÁMARAS</t>
  </si>
  <si>
    <t>2. Créditos Directos a las Mypes</t>
  </si>
  <si>
    <t>Part. % en la Macro Región</t>
  </si>
  <si>
    <t>Par. % Total de cada Región</t>
  </si>
  <si>
    <t>Fuente: SBS                                                                                               Elaboración: CIE-PERUCÁMARAS</t>
  </si>
  <si>
    <t>(Millones S/)</t>
  </si>
  <si>
    <t>Empresa</t>
  </si>
  <si>
    <t>Pequeña Empresa</t>
  </si>
  <si>
    <t>Microempresa</t>
  </si>
  <si>
    <t>Mypes</t>
  </si>
  <si>
    <t>Part. %</t>
  </si>
  <si>
    <t>Totales</t>
  </si>
  <si>
    <t>Fuente: SBS                                                                                                                                                                                                             Elaboración: CIE-PERUCÁMARAS</t>
  </si>
  <si>
    <t>Mypes (Millones de S/)</t>
  </si>
  <si>
    <t>3. Tasa de Morosidad por Tipo de Empresa del Sistema Financiero</t>
  </si>
  <si>
    <t>dic</t>
  </si>
  <si>
    <t>Créditos Totales por Empresa del Sistema Financiero, Dic 2012 - 2017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</si>
  <si>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</si>
  <si>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</si>
  <si>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</si>
  <si>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</si>
  <si>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</si>
  <si>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</si>
  <si>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</si>
  <si>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</si>
  <si>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</si>
  <si>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Información ampliada del Reporte Regional de la Macro Región Centro - Edición N° 296</t>
  </si>
  <si>
    <t>"Créditos directos a las micro y pequeñas empresas - 2017"</t>
  </si>
  <si>
    <t>Total PyMes</t>
  </si>
  <si>
    <t>Macro Región Centro: Tasa de morosidad por Tipo de empresa del Sistema Financiero, dic 2012-2017</t>
  </si>
  <si>
    <t>Macro Región Centro: Créditos Directos por Tipo de Crédito, anualizado diciembre  2016-2017</t>
  </si>
  <si>
    <t xml:space="preserve">% de la Micro </t>
  </si>
  <si>
    <t>% de la pequeña</t>
  </si>
  <si>
    <t>Empresa en las PyMes</t>
  </si>
  <si>
    <t>Macro Región Centro: Créditos Directos por Regiones, anualizado diciembre 2016 - 2017</t>
  </si>
  <si>
    <t>La región que cuenta con mayor  crédito directo es Junín que representa el 29,3% del total de créditos directos, seguido de Ica  que representa el 25% del total y  Áncash  con una representación del 19,1%.</t>
  </si>
  <si>
    <t>Macro Región Centro: Créditos Directos a las Mypes por Regiones, dic 2016  2017</t>
  </si>
  <si>
    <t>Los créditos directos a las Pequeñas y Microempresas en esta macro región ascendieron a S/ 5,926.7  millones equivalente al 35,3% del total de créditos directos</t>
  </si>
  <si>
    <t>Macro Región Centro: Créditos Directos a las Mypes por Tipo de empresa del Sistema Financiero, dic - 2017</t>
  </si>
  <si>
    <t>En la macro región centro los créditos directos ascendieron a S/ 16,780.4 millones al 31 de diciembre del 2017, aumentando 11% respecto al mismo mes del año anterior (interanual). Por tipo de  crédito se resalta que esta macro región está liderada por los Créditos a las Micro y Pequeñas (MyPes) es decir el  35,3% del total.</t>
  </si>
  <si>
    <t>Las Cajas Municipales de Ahorro y Crédito lideran la cartera de créditos directos a las mypes en esta macro región por S/ 2,437 millones equivalente al 41,1% de los créditos a estas empresas registrando un crecimiento de 20,5%  le siguen la Banca Múltiple  que colocaron S/ 2,356.3 millones equivalente al 39,8% del crédito a las Mypes registrando un aumento del 6,1%</t>
  </si>
  <si>
    <t>Macro Región Centro: Créditos Directos a las Mypes, anualizado diciembre 2016 - 2017</t>
  </si>
  <si>
    <t>En tanto los créditos a las Mypes vienen creciendo a 9,1% promedio anual desde el año 2012 en esta macro región</t>
  </si>
  <si>
    <t>La tasa de morosidad registrada al 31 de diciembre del 2017 en la macro región centro asciendio a  5,7% del Crédito Total, mostrando un aumento constante desde el año 2012 que era de 3,5%. Cabe destacar que en estos últimos 5 años la morosidad en la Banca Múltiple pasó de 2,9% a 5,5%, mientras que la morosidad en las Cajas Municipales de Ahorro y Crédito (CMAC) es de  4,3%.</t>
  </si>
  <si>
    <t>MyPes</t>
  </si>
  <si>
    <t>Cajas Municipales</t>
  </si>
  <si>
    <t>Empresas Financieras</t>
  </si>
  <si>
    <t>Lunes, 25 de junio de 2018</t>
  </si>
  <si>
    <t>Macro Región Centro: Créditos directos a las mypes - 2017</t>
  </si>
  <si>
    <t>Áncash: Créditos directos a las mypes - 2017</t>
  </si>
  <si>
    <t>Apurímac: Créditos directos a las mypes - 2017</t>
  </si>
  <si>
    <t>Ayacucho: Créditos directos a las mypes - 2017</t>
  </si>
  <si>
    <t>Huancavelica: Créditos directos a las mypes - 2017</t>
  </si>
  <si>
    <t>Huánuco: Créditos directos a las mypes - 2017</t>
  </si>
  <si>
    <t>Ica: Créditos directos a las mypes - 2017</t>
  </si>
  <si>
    <t>Junín: Créditos directos a las mypes - 2017</t>
  </si>
  <si>
    <t>Pasco: Créditos directos a las mypes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</si>
</sst>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#,##0.0_);\(#,##0.0\)"/>
    <numFmt numFmtId="173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vertAlign val="superscript"/>
      <sz val="9"/>
      <name val="Arial Narrow"/>
      <family val="2"/>
    </font>
    <font>
      <i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8">
    <xf numFmtId="0" fontId="0" fillId="0" borderId="0" xfId="0"/>
    <xf numFmtId="0" fontId="0" fillId="2" borderId="0" xfId="0" applyFill="1"/>
    <xf numFmtId="0" fontId="7" fillId="2" borderId="0" xfId="0" applyFont="1" applyFill="1"/>
    <xf numFmtId="0" fontId="3" fillId="2" borderId="0" xfId="2" applyFill="1"/>
    <xf numFmtId="0" fontId="10" fillId="2" borderId="0" xfId="0" applyFont="1" applyFill="1"/>
    <xf numFmtId="0" fontId="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Alignment="1">
      <alignment vertical="center"/>
    </xf>
    <xf numFmtId="0" fontId="0" fillId="2" borderId="0" xfId="0" applyFill="1" applyAlignment="1"/>
    <xf numFmtId="0" fontId="2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/>
    <xf numFmtId="0" fontId="10" fillId="2" borderId="0" xfId="0" applyFont="1" applyFill="1" applyAlignment="1"/>
    <xf numFmtId="0" fontId="10" fillId="2" borderId="6" xfId="0" applyFont="1" applyFill="1" applyBorder="1" applyAlignment="1"/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/>
    <xf numFmtId="0" fontId="10" fillId="2" borderId="3" xfId="0" applyFont="1" applyFill="1" applyBorder="1"/>
    <xf numFmtId="0" fontId="7" fillId="2" borderId="0" xfId="0" applyFont="1" applyFill="1" applyBorder="1" applyAlignment="1"/>
    <xf numFmtId="164" fontId="12" fillId="2" borderId="0" xfId="0" applyNumberFormat="1" applyFont="1" applyFill="1" applyBorder="1" applyAlignment="1">
      <alignment horizontal="left"/>
    </xf>
    <xf numFmtId="9" fontId="10" fillId="2" borderId="0" xfId="1" applyFont="1" applyFill="1" applyBorder="1"/>
    <xf numFmtId="0" fontId="2" fillId="2" borderId="1" xfId="0" applyFont="1" applyFill="1" applyBorder="1" applyAlignment="1"/>
    <xf numFmtId="0" fontId="10" fillId="2" borderId="9" xfId="0" applyFont="1" applyFill="1" applyBorder="1" applyAlignment="1"/>
    <xf numFmtId="0" fontId="10" fillId="2" borderId="3" xfId="0" applyFont="1" applyFill="1" applyBorder="1" applyAlignment="1"/>
    <xf numFmtId="0" fontId="10" fillId="2" borderId="10" xfId="0" applyFont="1" applyFill="1" applyBorder="1" applyAlignment="1"/>
    <xf numFmtId="0" fontId="22" fillId="2" borderId="8" xfId="0" applyFont="1" applyFill="1" applyBorder="1" applyAlignment="1">
      <alignment vertical="center"/>
    </xf>
    <xf numFmtId="0" fontId="7" fillId="2" borderId="15" xfId="0" applyFont="1" applyFill="1" applyBorder="1"/>
    <xf numFmtId="165" fontId="23" fillId="2" borderId="7" xfId="0" applyNumberFormat="1" applyFont="1" applyFill="1" applyBorder="1" applyAlignment="1">
      <alignment vertical="center"/>
    </xf>
    <xf numFmtId="164" fontId="23" fillId="2" borderId="7" xfId="1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horizontal="center"/>
    </xf>
    <xf numFmtId="165" fontId="17" fillId="2" borderId="0" xfId="0" applyNumberFormat="1" applyFont="1" applyFill="1" applyBorder="1"/>
    <xf numFmtId="164" fontId="17" fillId="2" borderId="0" xfId="0" applyNumberFormat="1" applyFont="1" applyFill="1" applyBorder="1"/>
    <xf numFmtId="17" fontId="14" fillId="4" borderId="15" xfId="0" applyNumberFormat="1" applyFont="1" applyFill="1" applyBorder="1" applyAlignment="1">
      <alignment horizontal="center" vertical="center"/>
    </xf>
    <xf numFmtId="17" fontId="14" fillId="4" borderId="7" xfId="0" applyNumberFormat="1" applyFont="1" applyFill="1" applyBorder="1" applyAlignment="1">
      <alignment horizontal="center" vertical="center"/>
    </xf>
    <xf numFmtId="17" fontId="24" fillId="4" borderId="7" xfId="0" applyNumberFormat="1" applyFont="1" applyFill="1" applyBorder="1" applyAlignment="1">
      <alignment horizontal="center" vertical="center"/>
    </xf>
    <xf numFmtId="17" fontId="25" fillId="4" borderId="7" xfId="0" applyNumberFormat="1" applyFont="1" applyFill="1" applyBorder="1" applyAlignment="1">
      <alignment horizontal="center" vertical="center"/>
    </xf>
    <xf numFmtId="0" fontId="26" fillId="2" borderId="7" xfId="0" applyFont="1" applyFill="1" applyBorder="1"/>
    <xf numFmtId="0" fontId="15" fillId="2" borderId="7" xfId="0" applyFont="1" applyFill="1" applyBorder="1" applyAlignment="1">
      <alignment vertical="center"/>
    </xf>
    <xf numFmtId="17" fontId="24" fillId="4" borderId="13" xfId="0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/>
    </xf>
    <xf numFmtId="164" fontId="27" fillId="2" borderId="13" xfId="1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left"/>
    </xf>
    <xf numFmtId="165" fontId="21" fillId="2" borderId="13" xfId="0" applyNumberFormat="1" applyFont="1" applyFill="1" applyBorder="1" applyAlignment="1">
      <alignment vertical="center"/>
    </xf>
    <xf numFmtId="165" fontId="21" fillId="2" borderId="12" xfId="0" applyNumberFormat="1" applyFont="1" applyFill="1" applyBorder="1" applyAlignment="1">
      <alignment vertical="center"/>
    </xf>
    <xf numFmtId="164" fontId="21" fillId="2" borderId="13" xfId="1" applyNumberFormat="1" applyFont="1" applyFill="1" applyBorder="1" applyAlignment="1">
      <alignment vertical="center"/>
    </xf>
    <xf numFmtId="164" fontId="21" fillId="2" borderId="13" xfId="1" applyNumberFormat="1" applyFont="1" applyFill="1" applyBorder="1" applyAlignment="1">
      <alignment horizontal="right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 wrapText="1"/>
    </xf>
    <xf numFmtId="164" fontId="21" fillId="2" borderId="7" xfId="1" applyNumberFormat="1" applyFont="1" applyFill="1" applyBorder="1" applyAlignment="1">
      <alignment vertical="center"/>
    </xf>
    <xf numFmtId="164" fontId="21" fillId="2" borderId="13" xfId="1" applyNumberFormat="1" applyFont="1" applyFill="1" applyBorder="1" applyAlignment="1">
      <alignment horizontal="center" vertical="center"/>
    </xf>
    <xf numFmtId="165" fontId="21" fillId="2" borderId="15" xfId="0" applyNumberFormat="1" applyFont="1" applyFill="1" applyBorder="1" applyAlignment="1">
      <alignment vertical="center"/>
    </xf>
    <xf numFmtId="165" fontId="21" fillId="2" borderId="7" xfId="0" applyNumberFormat="1" applyFont="1" applyFill="1" applyBorder="1" applyAlignment="1">
      <alignment vertical="center"/>
    </xf>
    <xf numFmtId="0" fontId="26" fillId="5" borderId="8" xfId="0" applyFont="1" applyFill="1" applyBorder="1" applyAlignment="1">
      <alignment vertical="center"/>
    </xf>
    <xf numFmtId="165" fontId="23" fillId="5" borderId="7" xfId="0" applyNumberFormat="1" applyFont="1" applyFill="1" applyBorder="1" applyAlignment="1">
      <alignment vertical="center"/>
    </xf>
    <xf numFmtId="164" fontId="23" fillId="5" borderId="7" xfId="1" applyNumberFormat="1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0" fontId="7" fillId="2" borderId="12" xfId="0" applyFont="1" applyFill="1" applyBorder="1"/>
    <xf numFmtId="0" fontId="26" fillId="2" borderId="17" xfId="0" applyFont="1" applyFill="1" applyBorder="1"/>
    <xf numFmtId="0" fontId="15" fillId="2" borderId="12" xfId="0" applyFont="1" applyFill="1" applyBorder="1" applyAlignment="1">
      <alignment vertical="center"/>
    </xf>
    <xf numFmtId="165" fontId="23" fillId="2" borderId="13" xfId="0" applyNumberFormat="1" applyFont="1" applyFill="1" applyBorder="1" applyAlignment="1">
      <alignment vertical="center"/>
    </xf>
    <xf numFmtId="164" fontId="23" fillId="2" borderId="13" xfId="1" applyNumberFormat="1" applyFont="1" applyFill="1" applyBorder="1" applyAlignment="1">
      <alignment horizontal="right" vertical="center"/>
    </xf>
    <xf numFmtId="164" fontId="10" fillId="2" borderId="0" xfId="1" applyNumberFormat="1" applyFont="1" applyFill="1" applyBorder="1"/>
    <xf numFmtId="0" fontId="18" fillId="2" borderId="0" xfId="0" applyFont="1" applyFill="1" applyBorder="1" applyAlignment="1">
      <alignment horizontal="left" vertical="center"/>
    </xf>
    <xf numFmtId="173" fontId="31" fillId="2" borderId="0" xfId="0" applyNumberFormat="1" applyFont="1" applyFill="1" applyBorder="1"/>
    <xf numFmtId="164" fontId="10" fillId="2" borderId="0" xfId="0" applyNumberFormat="1" applyFont="1" applyFill="1" applyBorder="1"/>
    <xf numFmtId="0" fontId="7" fillId="2" borderId="4" xfId="0" applyFont="1" applyFill="1" applyBorder="1"/>
    <xf numFmtId="0" fontId="7" fillId="2" borderId="1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2" xfId="0" applyFont="1" applyFill="1" applyBorder="1"/>
    <xf numFmtId="0" fontId="7" fillId="2" borderId="9" xfId="0" applyFont="1" applyFill="1" applyBorder="1"/>
    <xf numFmtId="0" fontId="18" fillId="2" borderId="3" xfId="0" applyFont="1" applyFill="1" applyBorder="1" applyAlignment="1">
      <alignment horizontal="left" vertical="center"/>
    </xf>
    <xf numFmtId="0" fontId="7" fillId="2" borderId="10" xfId="0" applyFont="1" applyFill="1" applyBorder="1"/>
    <xf numFmtId="17" fontId="14" fillId="4" borderId="13" xfId="0" applyNumberFormat="1" applyFont="1" applyFill="1" applyBorder="1" applyAlignment="1">
      <alignment horizontal="center" vertical="center"/>
    </xf>
    <xf numFmtId="17" fontId="25" fillId="4" borderId="13" xfId="0" applyNumberFormat="1" applyFont="1" applyFill="1" applyBorder="1" applyAlignment="1">
      <alignment horizontal="center" vertical="center"/>
    </xf>
    <xf numFmtId="17" fontId="24" fillId="4" borderId="18" xfId="0" applyNumberFormat="1" applyFont="1" applyFill="1" applyBorder="1" applyAlignment="1">
      <alignment horizontal="center" vertical="center"/>
    </xf>
    <xf numFmtId="17" fontId="14" fillId="4" borderId="18" xfId="0" applyNumberFormat="1" applyFont="1" applyFill="1" applyBorder="1" applyAlignment="1">
      <alignment horizontal="center" vertical="center"/>
    </xf>
    <xf numFmtId="17" fontId="25" fillId="4" borderId="18" xfId="0" applyNumberFormat="1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vertical="center"/>
    </xf>
    <xf numFmtId="165" fontId="23" fillId="3" borderId="7" xfId="0" applyNumberFormat="1" applyFont="1" applyFill="1" applyBorder="1" applyAlignment="1">
      <alignment vertical="center"/>
    </xf>
    <xf numFmtId="164" fontId="23" fillId="3" borderId="7" xfId="1" applyNumberFormat="1" applyFont="1" applyFill="1" applyBorder="1" applyAlignment="1">
      <alignment horizontal="right" vertical="center"/>
    </xf>
    <xf numFmtId="164" fontId="23" fillId="3" borderId="7" xfId="1" applyNumberFormat="1" applyFont="1" applyFill="1" applyBorder="1" applyAlignment="1">
      <alignment vertical="center"/>
    </xf>
    <xf numFmtId="164" fontId="21" fillId="2" borderId="7" xfId="1" applyNumberFormat="1" applyFont="1" applyFill="1" applyBorder="1" applyAlignment="1">
      <alignment horizontal="right" vertical="center"/>
    </xf>
    <xf numFmtId="0" fontId="22" fillId="2" borderId="7" xfId="0" applyFont="1" applyFill="1" applyBorder="1" applyAlignment="1">
      <alignment vertical="center"/>
    </xf>
    <xf numFmtId="0" fontId="7" fillId="2" borderId="3" xfId="0" applyFont="1" applyFill="1" applyBorder="1"/>
    <xf numFmtId="17" fontId="24" fillId="4" borderId="18" xfId="0" applyNumberFormat="1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vertical="center"/>
    </xf>
    <xf numFmtId="165" fontId="23" fillId="3" borderId="13" xfId="0" applyNumberFormat="1" applyFont="1" applyFill="1" applyBorder="1" applyAlignment="1">
      <alignment vertical="center"/>
    </xf>
    <xf numFmtId="164" fontId="23" fillId="3" borderId="13" xfId="1" applyNumberFormat="1" applyFont="1" applyFill="1" applyBorder="1" applyAlignment="1">
      <alignment horizontal="right" vertical="center"/>
    </xf>
    <xf numFmtId="164" fontId="23" fillId="3" borderId="13" xfId="1" applyNumberFormat="1" applyFont="1" applyFill="1" applyBorder="1" applyAlignment="1">
      <alignment vertical="center"/>
    </xf>
    <xf numFmtId="17" fontId="24" fillId="4" borderId="13" xfId="0" applyNumberFormat="1" applyFont="1" applyFill="1" applyBorder="1" applyAlignment="1">
      <alignment horizontal="left" vertical="center"/>
    </xf>
    <xf numFmtId="0" fontId="32" fillId="2" borderId="0" xfId="0" applyFont="1" applyFill="1"/>
    <xf numFmtId="0" fontId="33" fillId="2" borderId="0" xfId="0" applyFont="1" applyFill="1"/>
    <xf numFmtId="165" fontId="33" fillId="2" borderId="0" xfId="0" applyNumberFormat="1" applyFont="1" applyFill="1"/>
    <xf numFmtId="0" fontId="33" fillId="2" borderId="0" xfId="0" applyNumberFormat="1" applyFont="1" applyFill="1"/>
    <xf numFmtId="164" fontId="2" fillId="2" borderId="0" xfId="1" applyNumberFormat="1" applyFont="1" applyFill="1" applyBorder="1"/>
    <xf numFmtId="164" fontId="2" fillId="2" borderId="0" xfId="0" applyNumberFormat="1" applyFont="1" applyFill="1" applyBorder="1"/>
    <xf numFmtId="0" fontId="34" fillId="2" borderId="0" xfId="0" applyFont="1" applyFill="1"/>
    <xf numFmtId="165" fontId="34" fillId="2" borderId="0" xfId="0" applyNumberFormat="1" applyFont="1" applyFill="1"/>
    <xf numFmtId="3" fontId="33" fillId="2" borderId="0" xfId="0" applyNumberFormat="1" applyFont="1" applyFill="1"/>
    <xf numFmtId="3" fontId="7" fillId="2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 applyProtection="1">
      <protection locked="0"/>
    </xf>
    <xf numFmtId="0" fontId="35" fillId="2" borderId="0" xfId="2" applyFont="1" applyFill="1" applyAlignment="1">
      <alignment horizontal="right"/>
    </xf>
    <xf numFmtId="0" fontId="3" fillId="2" borderId="0" xfId="2" applyFill="1" applyProtection="1">
      <protection locked="0"/>
    </xf>
    <xf numFmtId="0" fontId="3" fillId="0" borderId="0" xfId="2" applyProtection="1">
      <protection locked="0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2" xfId="0" applyFont="1" applyFill="1" applyBorder="1" applyAlignment="1"/>
    <xf numFmtId="0" fontId="7" fillId="2" borderId="0" xfId="0" applyFont="1" applyFill="1" applyBorder="1"/>
    <xf numFmtId="0" fontId="7" fillId="2" borderId="9" xfId="0" applyFont="1" applyFill="1" applyBorder="1" applyAlignment="1"/>
    <xf numFmtId="0" fontId="7" fillId="2" borderId="3" xfId="0" applyFont="1" applyFill="1" applyBorder="1" applyAlignment="1"/>
    <xf numFmtId="0" fontId="7" fillId="2" borderId="10" xfId="0" applyFont="1" applyFill="1" applyBorder="1" applyAlignment="1"/>
    <xf numFmtId="0" fontId="7" fillId="2" borderId="4" xfId="0" applyFont="1" applyFill="1" applyBorder="1" applyAlignment="1"/>
    <xf numFmtId="0" fontId="7" fillId="2" borderId="1" xfId="0" applyFont="1" applyFill="1" applyBorder="1" applyAlignment="1"/>
    <xf numFmtId="0" fontId="7" fillId="2" borderId="5" xfId="0" applyFont="1" applyFill="1" applyBorder="1" applyAlignment="1"/>
    <xf numFmtId="0" fontId="22" fillId="5" borderId="8" xfId="0" applyFont="1" applyFill="1" applyBorder="1" applyAlignment="1">
      <alignment vertical="center"/>
    </xf>
    <xf numFmtId="0" fontId="7" fillId="5" borderId="15" xfId="0" applyFont="1" applyFill="1" applyBorder="1"/>
    <xf numFmtId="0" fontId="26" fillId="7" borderId="8" xfId="0" applyFont="1" applyFill="1" applyBorder="1" applyAlignment="1">
      <alignment vertical="center"/>
    </xf>
    <xf numFmtId="0" fontId="16" fillId="7" borderId="15" xfId="0" applyFont="1" applyFill="1" applyBorder="1"/>
    <xf numFmtId="165" fontId="23" fillId="7" borderId="7" xfId="0" applyNumberFormat="1" applyFont="1" applyFill="1" applyBorder="1" applyAlignment="1">
      <alignment vertical="center"/>
    </xf>
    <xf numFmtId="164" fontId="23" fillId="7" borderId="7" xfId="1" applyNumberFormat="1" applyFont="1" applyFill="1" applyBorder="1" applyAlignment="1">
      <alignment vertical="center"/>
    </xf>
    <xf numFmtId="164" fontId="21" fillId="5" borderId="7" xfId="1" applyNumberFormat="1" applyFont="1" applyFill="1" applyBorder="1" applyAlignment="1">
      <alignment vertical="center"/>
    </xf>
    <xf numFmtId="9" fontId="7" fillId="2" borderId="0" xfId="1" applyNumberFormat="1" applyFont="1" applyFill="1" applyBorder="1"/>
    <xf numFmtId="9" fontId="7" fillId="2" borderId="0" xfId="1" applyFont="1" applyFill="1" applyBorder="1"/>
    <xf numFmtId="0" fontId="23" fillId="2" borderId="13" xfId="0" applyFont="1" applyFill="1" applyBorder="1" applyAlignment="1">
      <alignment horizontal="left"/>
    </xf>
    <xf numFmtId="165" fontId="23" fillId="2" borderId="12" xfId="0" applyNumberFormat="1" applyFont="1" applyFill="1" applyBorder="1" applyAlignment="1">
      <alignment vertical="center"/>
    </xf>
    <xf numFmtId="164" fontId="23" fillId="2" borderId="13" xfId="1" applyNumberFormat="1" applyFont="1" applyFill="1" applyBorder="1" applyAlignment="1">
      <alignment vertical="center"/>
    </xf>
    <xf numFmtId="172" fontId="19" fillId="6" borderId="3" xfId="30" applyNumberFormat="1" applyFont="1" applyFill="1" applyBorder="1" applyAlignment="1">
      <alignment horizontal="center" vertical="center"/>
    </xf>
    <xf numFmtId="165" fontId="21" fillId="5" borderId="7" xfId="0" applyNumberFormat="1" applyFont="1" applyFill="1" applyBorder="1" applyAlignment="1">
      <alignment vertical="center"/>
    </xf>
    <xf numFmtId="0" fontId="16" fillId="5" borderId="15" xfId="0" applyFont="1" applyFill="1" applyBorder="1"/>
    <xf numFmtId="164" fontId="36" fillId="2" borderId="0" xfId="1" applyNumberFormat="1" applyFont="1" applyFill="1" applyBorder="1" applyAlignment="1">
      <alignment vertical="center"/>
    </xf>
    <xf numFmtId="164" fontId="37" fillId="2" borderId="0" xfId="1" applyNumberFormat="1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164" fontId="7" fillId="2" borderId="0" xfId="1" applyNumberFormat="1" applyFont="1" applyFill="1" applyBorder="1"/>
    <xf numFmtId="165" fontId="7" fillId="2" borderId="0" xfId="0" applyNumberFormat="1" applyFont="1" applyFill="1"/>
    <xf numFmtId="165" fontId="32" fillId="2" borderId="0" xfId="0" applyNumberFormat="1" applyFont="1" applyFill="1"/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illares_01-25 Bcos Ene-2002 2" xfId="30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</a:rPr>
              <a:t>Macro Región Centro: Créditos Directos, 2017 </a:t>
            </a:r>
            <a:endParaRPr lang="es-PE" sz="1100">
              <a:solidFill>
                <a:sysClr val="windowText" lastClr="000000"/>
              </a:solidFill>
              <a:effectLst/>
            </a:endParaRP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n-US" sz="1100" b="0" i="0" baseline="0">
                <a:solidFill>
                  <a:sysClr val="windowText" lastClr="000000"/>
                </a:solidFill>
                <a:effectLst/>
              </a:rPr>
              <a:t>(Millones de S/ y %)</a:t>
            </a:r>
            <a:endParaRPr lang="es-PE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108592592592593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61687271880498"/>
          <c:y val="0.29104166666666664"/>
          <c:w val="0.28724726772432813"/>
          <c:h val="0.54138888888888892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2.9467037037037038E-2"/>
                  <c:y val="4.2897222222222225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9404422487820726E-2"/>
                  <c:y val="-5.8371527777777779E-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6162905604121977E-2"/>
                  <c:y val="1.9682986111111109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75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4604334942989001E-2"/>
                  <c:y val="9.7908680555555558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5.6497129629629626E-2"/>
                  <c:y val="2.2163194444444444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7.134774826292041E-2"/>
                  <c:y val="-4.1777777777777777E-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txPr>
              <a:bodyPr/>
              <a:lstStyle/>
              <a:p>
                <a:pPr>
                  <a:defRPr sz="750" b="1"/>
                </a:pPr>
                <a:endParaRPr lang="es-PE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2">
                      <a:lumMod val="60000"/>
                      <a:lumOff val="40000"/>
                    </a:schemeClr>
                  </a:solidFill>
                </a:ln>
              </c:spPr>
            </c:leaderLines>
          </c:dLbls>
          <c:cat>
            <c:strRef>
              <c:f>Centro!$S$14:$S$19</c:f>
              <c:strCache>
                <c:ptCount val="6"/>
                <c:pt idx="0">
                  <c:v>MyPes</c:v>
                </c:pt>
                <c:pt idx="1">
                  <c:v>Consumo</c:v>
                </c:pt>
                <c:pt idx="2">
                  <c:v>Medianas empresas</c:v>
                </c:pt>
                <c:pt idx="3">
                  <c:v>Hipotecario</c:v>
                </c:pt>
                <c:pt idx="4">
                  <c:v>Grandes empresas</c:v>
                </c:pt>
                <c:pt idx="5">
                  <c:v>Corporativo</c:v>
                </c:pt>
              </c:strCache>
            </c:strRef>
          </c:cat>
          <c:val>
            <c:numRef>
              <c:f>Centro!$T$14:$T$19</c:f>
              <c:numCache>
                <c:formatCode>#,##0.0</c:formatCode>
                <c:ptCount val="6"/>
                <c:pt idx="0">
                  <c:v>5926.6611212300004</c:v>
                </c:pt>
                <c:pt idx="1">
                  <c:v>4877.3708106200011</c:v>
                </c:pt>
                <c:pt idx="2">
                  <c:v>2772.3655104499999</c:v>
                </c:pt>
                <c:pt idx="3">
                  <c:v>1617.4593823299999</c:v>
                </c:pt>
                <c:pt idx="4">
                  <c:v>1299.9931032500001</c:v>
                </c:pt>
                <c:pt idx="5">
                  <c:v>286.51633371000003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800" b="0">
                <a:solidFill>
                  <a:srgbClr val="C00000"/>
                </a:solidFill>
              </a:defRPr>
            </a:pPr>
            <a:endParaRPr lang="es-PE"/>
          </a:p>
        </c:txPr>
      </c:legendEntry>
      <c:legendEntry>
        <c:idx val="2"/>
        <c:txPr>
          <a:bodyPr/>
          <a:lstStyle/>
          <a:p>
            <a:pPr>
              <a:defRPr sz="800" b="0">
                <a:solidFill>
                  <a:sysClr val="windowText" lastClr="000000"/>
                </a:solidFill>
              </a:defRPr>
            </a:pPr>
            <a:endParaRPr lang="es-PE"/>
          </a:p>
        </c:txPr>
      </c:legendEntry>
      <c:layout>
        <c:manualLayout>
          <c:xMode val="edge"/>
          <c:yMode val="edge"/>
          <c:x val="0.7297961561334072"/>
          <c:y val="0.23898680555555554"/>
          <c:w val="0.18318537037037036"/>
          <c:h val="0.51320694444444448"/>
        </c:manualLayout>
      </c:layout>
      <c:overlay val="0"/>
      <c:txPr>
        <a:bodyPr/>
        <a:lstStyle/>
        <a:p>
          <a:pPr>
            <a:defRPr sz="800" b="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PE" sz="1100">
                <a:solidFill>
                  <a:sysClr val="windowText" lastClr="000000"/>
                </a:solidFill>
              </a:rPr>
              <a:t>Macro Región Centro: Créditos Directos *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PE" sz="1100" b="0">
                <a:solidFill>
                  <a:sysClr val="windowText" lastClr="000000"/>
                </a:solidFill>
              </a:rPr>
              <a:t>(En Millones de S/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458105843283112E-2"/>
          <c:y val="0.25206607267551773"/>
          <c:w val="0.90014431504012249"/>
          <c:h val="0.50459239415242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Centro!$S$32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789534346812409E-2"/>
                  <c:y val="8.26494148486503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0555555555555554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Centro!$R$33:$R$40</c:f>
              <c:strCache>
                <c:ptCount val="8"/>
                <c:pt idx="0">
                  <c:v>Junín</c:v>
                </c:pt>
                <c:pt idx="1">
                  <c:v>Ica</c:v>
                </c:pt>
                <c:pt idx="2">
                  <c:v>Áncash</c:v>
                </c:pt>
                <c:pt idx="3">
                  <c:v>Huánuco</c:v>
                </c:pt>
                <c:pt idx="4">
                  <c:v>Ayacucho</c:v>
                </c:pt>
                <c:pt idx="5">
                  <c:v>Apurímac</c:v>
                </c:pt>
                <c:pt idx="6">
                  <c:v>Pasco</c:v>
                </c:pt>
                <c:pt idx="7">
                  <c:v>Huancavelica</c:v>
                </c:pt>
              </c:strCache>
            </c:strRef>
          </c:cat>
          <c:val>
            <c:numRef>
              <c:f>Centro!$S$33:$S$40</c:f>
              <c:numCache>
                <c:formatCode>#,##0</c:formatCode>
                <c:ptCount val="8"/>
                <c:pt idx="0">
                  <c:v>4312.8682896299997</c:v>
                </c:pt>
                <c:pt idx="1">
                  <c:v>3698.5072576100001</c:v>
                </c:pt>
                <c:pt idx="2">
                  <c:v>3049.0568779300002</c:v>
                </c:pt>
                <c:pt idx="3">
                  <c:v>1398.0165927300002</c:v>
                </c:pt>
                <c:pt idx="4">
                  <c:v>1033.44927489</c:v>
                </c:pt>
                <c:pt idx="5">
                  <c:v>818.38515329000006</c:v>
                </c:pt>
                <c:pt idx="6">
                  <c:v>554.52219911999998</c:v>
                </c:pt>
                <c:pt idx="7">
                  <c:v>257.50861388999999</c:v>
                </c:pt>
              </c:numCache>
            </c:numRef>
          </c:val>
        </c:ser>
        <c:ser>
          <c:idx val="1"/>
          <c:order val="1"/>
          <c:tx>
            <c:strRef>
              <c:f>Centro!$T$32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9.431627477449963E-3"/>
                  <c:y val="-4.13247074243253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7592592592592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937962895386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74224536192335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3937962895386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0453472171540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1.0453472171540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Centro!$R$33:$R$40</c:f>
              <c:strCache>
                <c:ptCount val="8"/>
                <c:pt idx="0">
                  <c:v>Junín</c:v>
                </c:pt>
                <c:pt idx="1">
                  <c:v>Ica</c:v>
                </c:pt>
                <c:pt idx="2">
                  <c:v>Áncash</c:v>
                </c:pt>
                <c:pt idx="3">
                  <c:v>Huánuco</c:v>
                </c:pt>
                <c:pt idx="4">
                  <c:v>Ayacucho</c:v>
                </c:pt>
                <c:pt idx="5">
                  <c:v>Apurímac</c:v>
                </c:pt>
                <c:pt idx="6">
                  <c:v>Pasco</c:v>
                </c:pt>
                <c:pt idx="7">
                  <c:v>Huancavelica</c:v>
                </c:pt>
              </c:strCache>
            </c:strRef>
          </c:cat>
          <c:val>
            <c:numRef>
              <c:f>Centro!$T$33:$T$40</c:f>
              <c:numCache>
                <c:formatCode>#,##0</c:formatCode>
                <c:ptCount val="8"/>
                <c:pt idx="0">
                  <c:v>4924.6839028200002</c:v>
                </c:pt>
                <c:pt idx="1">
                  <c:v>4203.3825412000006</c:v>
                </c:pt>
                <c:pt idx="2">
                  <c:v>3211.6861367200004</c:v>
                </c:pt>
                <c:pt idx="3">
                  <c:v>1512.1519236199999</c:v>
                </c:pt>
                <c:pt idx="4">
                  <c:v>1176.8334475500001</c:v>
                </c:pt>
                <c:pt idx="5">
                  <c:v>853.66891351999993</c:v>
                </c:pt>
                <c:pt idx="6">
                  <c:v>594.82477188999997</c:v>
                </c:pt>
                <c:pt idx="7">
                  <c:v>303.13462426999996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083584"/>
        <c:axId val="65807104"/>
      </c:barChart>
      <c:catAx>
        <c:axId val="102083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65807104"/>
        <c:crosses val="autoZero"/>
        <c:auto val="1"/>
        <c:lblAlgn val="ctr"/>
        <c:lblOffset val="100"/>
        <c:noMultiLvlLbl val="0"/>
      </c:catAx>
      <c:valAx>
        <c:axId val="658071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</a:defRPr>
            </a:pPr>
            <a:endParaRPr lang="es-PE"/>
          </a:p>
        </c:txPr>
        <c:crossAx val="10208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478731958531285"/>
          <c:y val="0.15046085819439728"/>
          <c:w val="0.17046385597979105"/>
          <c:h val="0.13285138888888889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PE" sz="1100">
                <a:solidFill>
                  <a:sysClr val="windowText" lastClr="000000"/>
                </a:solidFill>
              </a:rPr>
              <a:t>Macro Región Centro: Créditos Directos  </a:t>
            </a:r>
            <a:r>
              <a:rPr lang="es-PE" sz="1100" b="1" i="0" u="none" strike="noStrike" baseline="0">
                <a:solidFill>
                  <a:sysClr val="windowText" lastClr="000000"/>
                </a:solidFill>
                <a:effectLst/>
              </a:rPr>
              <a:t>a las Mypes</a:t>
            </a:r>
            <a:endParaRPr lang="es-PE" sz="1100">
              <a:solidFill>
                <a:sysClr val="windowText" lastClr="000000"/>
              </a:solidFill>
            </a:endParaRP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PE" sz="1100" b="0">
                <a:solidFill>
                  <a:sysClr val="windowText" lastClr="000000"/>
                </a:solidFill>
              </a:rPr>
              <a:t>(En Millones de S/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837414377432441E-2"/>
          <c:y val="0.18015069444444445"/>
          <c:w val="0.8668290094040767"/>
          <c:h val="0.63574444444444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Centro!$T$48</c:f>
              <c:strCache>
                <c:ptCount val="1"/>
                <c:pt idx="0">
                  <c:v>2016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6446470807514317E-2"/>
                  <c:y val="4.41069931463984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026083103702484E-3"/>
                  <c:y val="8.82035673180378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749884143955645E-2"/>
                  <c:y val="4.4134777079089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89916592898046E-3"/>
                  <c:y val="4.4106993146397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989916592898046E-3"/>
                  <c:y val="4.41069931463984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096974977869329E-2"/>
                  <c:y val="1.7642797258559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989916592898046E-3"/>
                  <c:y val="1.76427972585594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989916592898046E-3"/>
                  <c:y val="1.76427972585594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Centro!$R$49:$R$56</c:f>
              <c:strCache>
                <c:ptCount val="8"/>
                <c:pt idx="0">
                  <c:v>Junín</c:v>
                </c:pt>
                <c:pt idx="1">
                  <c:v>Áncash</c:v>
                </c:pt>
                <c:pt idx="2">
                  <c:v>Ica</c:v>
                </c:pt>
                <c:pt idx="3">
                  <c:v>Ayacucho</c:v>
                </c:pt>
                <c:pt idx="4">
                  <c:v>Huánuco</c:v>
                </c:pt>
                <c:pt idx="5">
                  <c:v>Apurímac</c:v>
                </c:pt>
                <c:pt idx="6">
                  <c:v>Pasco</c:v>
                </c:pt>
                <c:pt idx="7">
                  <c:v>Huancavelica</c:v>
                </c:pt>
              </c:strCache>
            </c:strRef>
          </c:cat>
          <c:val>
            <c:numRef>
              <c:f>Centro!$T$49:$T$56</c:f>
              <c:numCache>
                <c:formatCode>#,##0.0</c:formatCode>
                <c:ptCount val="8"/>
                <c:pt idx="0">
                  <c:v>1644.5711170099999</c:v>
                </c:pt>
                <c:pt idx="1">
                  <c:v>966.49926158000017</c:v>
                </c:pt>
                <c:pt idx="2">
                  <c:v>774.60088811000003</c:v>
                </c:pt>
                <c:pt idx="3">
                  <c:v>553.27827989000002</c:v>
                </c:pt>
                <c:pt idx="4">
                  <c:v>557.16814273999989</c:v>
                </c:pt>
                <c:pt idx="5">
                  <c:v>379.15864983</c:v>
                </c:pt>
                <c:pt idx="6">
                  <c:v>206.12045841000003</c:v>
                </c:pt>
                <c:pt idx="7">
                  <c:v>157.58365713000001</c:v>
                </c:pt>
              </c:numCache>
            </c:numRef>
          </c:val>
        </c:ser>
        <c:ser>
          <c:idx val="1"/>
          <c:order val="1"/>
          <c:tx>
            <c:strRef>
              <c:f>Centro!$U$48</c:f>
              <c:strCache>
                <c:ptCount val="1"/>
                <c:pt idx="0">
                  <c:v>2017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2"/>
              </a:bgClr>
            </a:patt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438624971440678E-3"/>
                  <c:y val="-8.819314834327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518518518518518E-7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470908339137697E-3"/>
                  <c:y val="-8.818620236010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494958296449023E-3"/>
                  <c:y val="-4.41069931463984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Centro!$R$49:$R$56</c:f>
              <c:strCache>
                <c:ptCount val="8"/>
                <c:pt idx="0">
                  <c:v>Junín</c:v>
                </c:pt>
                <c:pt idx="1">
                  <c:v>Áncash</c:v>
                </c:pt>
                <c:pt idx="2">
                  <c:v>Ica</c:v>
                </c:pt>
                <c:pt idx="3">
                  <c:v>Ayacucho</c:v>
                </c:pt>
                <c:pt idx="4">
                  <c:v>Huánuco</c:v>
                </c:pt>
                <c:pt idx="5">
                  <c:v>Apurímac</c:v>
                </c:pt>
                <c:pt idx="6">
                  <c:v>Pasco</c:v>
                </c:pt>
                <c:pt idx="7">
                  <c:v>Huancavelica</c:v>
                </c:pt>
              </c:strCache>
            </c:strRef>
          </c:cat>
          <c:val>
            <c:numRef>
              <c:f>Centro!$U$49:$U$56</c:f>
              <c:numCache>
                <c:formatCode>#,##0.0</c:formatCode>
                <c:ptCount val="8"/>
                <c:pt idx="0">
                  <c:v>1859.66163727</c:v>
                </c:pt>
                <c:pt idx="1">
                  <c:v>1044.3263893600001</c:v>
                </c:pt>
                <c:pt idx="2">
                  <c:v>938.24330985000006</c:v>
                </c:pt>
                <c:pt idx="3">
                  <c:v>630.97043348</c:v>
                </c:pt>
                <c:pt idx="4">
                  <c:v>594.43200963999993</c:v>
                </c:pt>
                <c:pt idx="5">
                  <c:v>437.21808684999996</c:v>
                </c:pt>
                <c:pt idx="6">
                  <c:v>238.66938917999997</c:v>
                </c:pt>
                <c:pt idx="7">
                  <c:v>183.13986560000001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5837696"/>
        <c:axId val="65851776"/>
      </c:barChart>
      <c:catAx>
        <c:axId val="658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65851776"/>
        <c:crosses val="autoZero"/>
        <c:auto val="1"/>
        <c:lblAlgn val="ctr"/>
        <c:lblOffset val="100"/>
        <c:noMultiLvlLbl val="0"/>
      </c:catAx>
      <c:valAx>
        <c:axId val="65851776"/>
        <c:scaling>
          <c:orientation val="minMax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</a:defRPr>
            </a:pPr>
            <a:endParaRPr lang="es-PE"/>
          </a:p>
        </c:txPr>
        <c:crossAx val="6583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914181971077936"/>
          <c:y val="0.15257851653205945"/>
          <c:w val="0.1374411111111111"/>
          <c:h val="0.14167083333333333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</a:rPr>
              <a:t>Macro Región Centro: Crédito Directos a las Mypes, 2011-2017 </a:t>
            </a:r>
            <a:endParaRPr lang="es-PE" sz="1100">
              <a:solidFill>
                <a:sysClr val="windowText" lastClr="000000"/>
              </a:solidFill>
              <a:effectLst/>
            </a:endParaRP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(Millones de S/ y Variación Anualizada a diciembre en %)</a:t>
            </a:r>
            <a:endParaRPr lang="es-PE" sz="1000">
              <a:solidFill>
                <a:sysClr val="windowText" lastClr="000000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95618303402043"/>
          <c:y val="0.2562159722222222"/>
          <c:w val="0.78017816258955786"/>
          <c:h val="0.531889583333333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Centro!$K$87</c:f>
              <c:strCache>
                <c:ptCount val="1"/>
                <c:pt idx="0">
                  <c:v>Mypes (Millones de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Centro!$F$88:$F$94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Centro!$K$88:$K$94</c:f>
              <c:numCache>
                <c:formatCode>#,##0.0</c:formatCode>
                <c:ptCount val="7"/>
                <c:pt idx="0">
                  <c:v>3292.6176700000001</c:v>
                </c:pt>
                <c:pt idx="1">
                  <c:v>3839.2553881299996</c:v>
                </c:pt>
                <c:pt idx="2">
                  <c:v>3964.6418341299996</c:v>
                </c:pt>
                <c:pt idx="3">
                  <c:v>4058.1198587199997</c:v>
                </c:pt>
                <c:pt idx="4">
                  <c:v>4231.0643421600007</c:v>
                </c:pt>
                <c:pt idx="5">
                  <c:v>5238.9804547000003</c:v>
                </c:pt>
                <c:pt idx="6">
                  <c:v>5926.6611212299995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89408"/>
        <c:axId val="77095296"/>
      </c:barChart>
      <c:lineChart>
        <c:grouping val="standard"/>
        <c:varyColors val="0"/>
        <c:ser>
          <c:idx val="2"/>
          <c:order val="1"/>
          <c:tx>
            <c:strRef>
              <c:f>Centro!$L$87</c:f>
              <c:strCache>
                <c:ptCount val="1"/>
                <c:pt idx="0">
                  <c:v>Var.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257097537817446E-2"/>
                  <c:y val="-2.900486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07859069060675E-2"/>
                  <c:y val="3.2731250000000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786904512921653E-2"/>
                  <c:y val="3.2731250000000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205368198366444E-2"/>
                  <c:y val="5.4779861111111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089534497610646E-2"/>
                  <c:y val="-6.4282638888888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Centro!$F$88:$F$94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Centro!$L$88:$L$94</c:f>
              <c:numCache>
                <c:formatCode>0.0%</c:formatCode>
                <c:ptCount val="7"/>
                <c:pt idx="0">
                  <c:v>0.113</c:v>
                </c:pt>
                <c:pt idx="1">
                  <c:v>0.16601918987150421</c:v>
                </c:pt>
                <c:pt idx="2">
                  <c:v>3.2659053207990008E-2</c:v>
                </c:pt>
                <c:pt idx="3">
                  <c:v>2.3577924186060306E-2</c:v>
                </c:pt>
                <c:pt idx="4">
                  <c:v>4.2616898825297511E-2</c:v>
                </c:pt>
                <c:pt idx="5">
                  <c:v>0.23821810093898232</c:v>
                </c:pt>
                <c:pt idx="6">
                  <c:v>0.13126230809146588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8368"/>
        <c:axId val="77096832"/>
      </c:lineChart>
      <c:catAx>
        <c:axId val="7708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7095296"/>
        <c:crosses val="autoZero"/>
        <c:auto val="1"/>
        <c:lblAlgn val="ctr"/>
        <c:lblOffset val="100"/>
        <c:noMultiLvlLbl val="0"/>
      </c:catAx>
      <c:valAx>
        <c:axId val="77095296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400">
                <a:solidFill>
                  <a:schemeClr val="bg1"/>
                </a:solidFill>
              </a:defRPr>
            </a:pPr>
            <a:endParaRPr lang="es-PE"/>
          </a:p>
        </c:txPr>
        <c:crossAx val="77089408"/>
        <c:crosses val="autoZero"/>
        <c:crossBetween val="between"/>
      </c:valAx>
      <c:valAx>
        <c:axId val="770968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77098368"/>
        <c:crosses val="max"/>
        <c:crossBetween val="between"/>
      </c:valAx>
      <c:catAx>
        <c:axId val="77098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0968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6012978143340743"/>
          <c:y val="0.14685659722222222"/>
          <c:w val="0.47551018518518517"/>
          <c:h val="0.13285138888888889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Macro Región Centro: Tasa de Morosidad, 2012-2017 </a:t>
            </a:r>
            <a:endParaRPr lang="es-PE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(Anualizada a diciembre en %)</a:t>
            </a:r>
            <a:endParaRPr lang="es-PE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4801074074074075"/>
          <c:y val="2.20486111111111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602809811552169E-2"/>
          <c:y val="0.2204861111111111"/>
          <c:w val="0.89492349720195308"/>
          <c:h val="0.56275763888888886"/>
        </c:manualLayout>
      </c:layout>
      <c:lineChart>
        <c:grouping val="standard"/>
        <c:varyColors val="0"/>
        <c:ser>
          <c:idx val="1"/>
          <c:order val="0"/>
          <c:tx>
            <c:strRef>
              <c:f>Centro!$E$107</c:f>
              <c:strCache>
                <c:ptCount val="1"/>
                <c:pt idx="0">
                  <c:v>Banca Múltiple</c:v>
                </c:pt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788146952810695E-2"/>
                  <c:y val="-3.662256944444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494016227838183E-2"/>
                  <c:y val="-1.8983680555555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494016227838183E-2"/>
                  <c:y val="-2.3393402777777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517534457986601E-2"/>
                  <c:y val="-2.3393402777777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517534457986684E-2"/>
                  <c:y val="-2.7803125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chemeClr val="accent2">
                        <a:lumMod val="75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Centro!$D$108:$D$113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Centro!$E$108:$E$113</c:f>
              <c:numCache>
                <c:formatCode>0.0%</c:formatCode>
                <c:ptCount val="6"/>
                <c:pt idx="0">
                  <c:v>2.8995042969817118E-2</c:v>
                </c:pt>
                <c:pt idx="1">
                  <c:v>3.4660981816133717E-2</c:v>
                </c:pt>
                <c:pt idx="2">
                  <c:v>4.3881274359481512E-2</c:v>
                </c:pt>
                <c:pt idx="3">
                  <c:v>4.8016875383303431E-2</c:v>
                </c:pt>
                <c:pt idx="4">
                  <c:v>5.7515328693550818E-2</c:v>
                </c:pt>
                <c:pt idx="5">
                  <c:v>5.476428697413064E-2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Centro!$G$107</c:f>
              <c:strCache>
                <c:ptCount val="1"/>
                <c:pt idx="0">
                  <c:v>CMAC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3.4141081590324439E-2"/>
                  <c:y val="2.0703819444444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494016227838183E-2"/>
                  <c:y val="-2.7803125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chemeClr val="accent1">
                        <a:lumMod val="75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Centro!$D$108:$D$113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Centro!$G$108:$G$113</c:f>
              <c:numCache>
                <c:formatCode>0.0%</c:formatCode>
                <c:ptCount val="6"/>
                <c:pt idx="0">
                  <c:v>4.6964182960854979E-2</c:v>
                </c:pt>
                <c:pt idx="1">
                  <c:v>5.1582632402836982E-2</c:v>
                </c:pt>
                <c:pt idx="2">
                  <c:v>4.8237535092151812E-2</c:v>
                </c:pt>
                <c:pt idx="3">
                  <c:v>4.5048391999505236E-2</c:v>
                </c:pt>
                <c:pt idx="4">
                  <c:v>4.3144438397618931E-2</c:v>
                </c:pt>
                <c:pt idx="5">
                  <c:v>4.2597099264052363E-2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347648"/>
        <c:axId val="96349184"/>
      </c:lineChart>
      <c:catAx>
        <c:axId val="963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6349184"/>
        <c:crosses val="autoZero"/>
        <c:auto val="1"/>
        <c:lblAlgn val="ctr"/>
        <c:lblOffset val="100"/>
        <c:noMultiLvlLbl val="0"/>
      </c:catAx>
      <c:valAx>
        <c:axId val="96349184"/>
        <c:scaling>
          <c:orientation val="minMax"/>
          <c:max val="8.0000000000000016E-2"/>
          <c:min val="2.0000000000000004E-2"/>
        </c:scaling>
        <c:delete val="1"/>
        <c:axPos val="l"/>
        <c:numFmt formatCode="0.0%" sourceLinked="1"/>
        <c:majorTickMark val="out"/>
        <c:minorTickMark val="none"/>
        <c:tickLblPos val="nextTo"/>
        <c:crossAx val="96347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028456613830626"/>
          <c:y val="0.17510208333333332"/>
          <c:w val="0.48008166721167056"/>
          <c:h val="7.5525000000000009E-2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Créditos Directos a las Mypes por Tipo de empresa del Sistema Financiero</a:t>
            </a:r>
            <a:r>
              <a:rPr lang="en-US" sz="1000" baseline="0"/>
              <a:t> -</a:t>
            </a:r>
            <a:r>
              <a:rPr lang="en-US" sz="1000"/>
              <a:t>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4324074074074"/>
          <c:y val="0.1677777777777778"/>
          <c:w val="0.37200611111111109"/>
          <c:h val="0.6975114583333332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1759259259259259E-2"/>
                  <c:y val="5.7326388888888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7037037037037039E-3"/>
                  <c:y val="2.64579861111110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8814814814814815E-2"/>
                  <c:y val="8.819444444444485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3116785861827708E-17"/>
                  <c:y val="-1.763888888888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Centro!$R$66:$R$69</c:f>
              <c:strCache>
                <c:ptCount val="4"/>
                <c:pt idx="0">
                  <c:v>Cajas Municipales</c:v>
                </c:pt>
                <c:pt idx="1">
                  <c:v>Banca Múltiple</c:v>
                </c:pt>
                <c:pt idx="2">
                  <c:v>Empresas Financieras</c:v>
                </c:pt>
                <c:pt idx="3">
                  <c:v>Cajas Rurales de Ahorro y Crédito</c:v>
                </c:pt>
              </c:strCache>
            </c:strRef>
          </c:cat>
          <c:val>
            <c:numRef>
              <c:f>Centro!$S$66:$S$69</c:f>
              <c:numCache>
                <c:formatCode>#,##0.0</c:formatCode>
                <c:ptCount val="4"/>
                <c:pt idx="0">
                  <c:v>2436.9865866200003</c:v>
                </c:pt>
                <c:pt idx="1">
                  <c:v>2356.3365758600003</c:v>
                </c:pt>
                <c:pt idx="2">
                  <c:v>868.50528302000009</c:v>
                </c:pt>
                <c:pt idx="3">
                  <c:v>263.93112417999998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2559629629629632"/>
          <c:y val="0.2957534722222222"/>
          <c:w val="0.31090370370370368"/>
          <c:h val="0.38644444444444442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161924</xdr:colOff>
      <xdr:row>5</xdr:row>
      <xdr:rowOff>115506</xdr:rowOff>
    </xdr:from>
    <xdr:to>
      <xdr:col>12</xdr:col>
      <xdr:colOff>85724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99" y="1163256"/>
          <a:ext cx="3209925" cy="3250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27454</xdr:colOff>
      <xdr:row>3</xdr:row>
      <xdr:rowOff>33618</xdr:rowOff>
    </xdr:from>
    <xdr:to>
      <xdr:col>14</xdr:col>
      <xdr:colOff>699807</xdr:colOff>
      <xdr:row>5</xdr:row>
      <xdr:rowOff>0</xdr:rowOff>
    </xdr:to>
    <xdr:sp macro="" textlink="">
      <xdr:nvSpPr>
        <xdr:cNvPr id="10" name="9 Flecha derecha"/>
        <xdr:cNvSpPr/>
      </xdr:nvSpPr>
      <xdr:spPr>
        <a:xfrm>
          <a:off x="10962154" y="605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434421</xdr:colOff>
      <xdr:row>9</xdr:row>
      <xdr:rowOff>185802</xdr:rowOff>
    </xdr:from>
    <xdr:to>
      <xdr:col>22</xdr:col>
      <xdr:colOff>511932</xdr:colOff>
      <xdr:row>25</xdr:row>
      <xdr:rowOff>17802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449593</xdr:colOff>
      <xdr:row>26</xdr:row>
      <xdr:rowOff>143669</xdr:rowOff>
    </xdr:from>
    <xdr:to>
      <xdr:col>22</xdr:col>
      <xdr:colOff>499028</xdr:colOff>
      <xdr:row>41</xdr:row>
      <xdr:rowOff>166169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477786</xdr:colOff>
      <xdr:row>46</xdr:row>
      <xdr:rowOff>23137</xdr:rowOff>
    </xdr:from>
    <xdr:to>
      <xdr:col>22</xdr:col>
      <xdr:colOff>527221</xdr:colOff>
      <xdr:row>60</xdr:row>
      <xdr:rowOff>103615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633412</xdr:colOff>
      <xdr:row>81</xdr:row>
      <xdr:rowOff>128587</xdr:rowOff>
    </xdr:from>
    <xdr:to>
      <xdr:col>22</xdr:col>
      <xdr:colOff>680362</xdr:colOff>
      <xdr:row>96</xdr:row>
      <xdr:rowOff>151087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654697</xdr:colOff>
      <xdr:row>98</xdr:row>
      <xdr:rowOff>169892</xdr:rowOff>
    </xdr:from>
    <xdr:to>
      <xdr:col>22</xdr:col>
      <xdr:colOff>701647</xdr:colOff>
      <xdr:row>114</xdr:row>
      <xdr:rowOff>1892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509587</xdr:colOff>
      <xdr:row>63</xdr:row>
      <xdr:rowOff>185737</xdr:rowOff>
    </xdr:from>
    <xdr:to>
      <xdr:col>22</xdr:col>
      <xdr:colOff>556537</xdr:colOff>
      <xdr:row>79</xdr:row>
      <xdr:rowOff>17737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0.00151</cdr:x>
      <cdr:y>0.88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61" y="2534405"/>
          <a:ext cx="5391839" cy="345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0.88</cdr:y>
    </cdr:from>
    <cdr:to>
      <cdr:x>0.99849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34405"/>
          <a:ext cx="5391839" cy="345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0.90549</cdr:y>
    </cdr:from>
    <cdr:to>
      <cdr:x>0.99849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07228"/>
          <a:ext cx="5397253" cy="272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  <cdr:relSizeAnchor xmlns:cdr="http://schemas.openxmlformats.org/drawingml/2006/chartDrawing">
    <cdr:from>
      <cdr:x>0.78744</cdr:x>
      <cdr:y>0.75027</cdr:y>
    </cdr:from>
    <cdr:to>
      <cdr:x>0.80894</cdr:x>
      <cdr:y>0.79751</cdr:y>
    </cdr:to>
    <cdr:sp macro="" textlink="">
      <cdr:nvSpPr>
        <cdr:cNvPr id="11" name="1 Flecha abajo"/>
        <cdr:cNvSpPr/>
      </cdr:nvSpPr>
      <cdr:spPr>
        <a:xfrm xmlns:a="http://schemas.openxmlformats.org/drawingml/2006/main" rot="10800000">
          <a:off x="4256452" y="2160285"/>
          <a:ext cx="116183" cy="136024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0.89588</cdr:x>
      <cdr:y>0.76068</cdr:y>
    </cdr:from>
    <cdr:to>
      <cdr:x>0.91737</cdr:x>
      <cdr:y>0.80792</cdr:y>
    </cdr:to>
    <cdr:sp macro="" textlink="">
      <cdr:nvSpPr>
        <cdr:cNvPr id="12" name="1 Flecha abajo"/>
        <cdr:cNvSpPr/>
      </cdr:nvSpPr>
      <cdr:spPr>
        <a:xfrm xmlns:a="http://schemas.openxmlformats.org/drawingml/2006/main" rot="10800000">
          <a:off x="4842608" y="2190262"/>
          <a:ext cx="116183" cy="136024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0.679</cdr:x>
      <cdr:y>0.69452</cdr:y>
    </cdr:from>
    <cdr:to>
      <cdr:x>0.7005</cdr:x>
      <cdr:y>0.74176</cdr:y>
    </cdr:to>
    <cdr:sp macro="" textlink="">
      <cdr:nvSpPr>
        <cdr:cNvPr id="13" name="1 Flecha abajo"/>
        <cdr:cNvSpPr/>
      </cdr:nvSpPr>
      <cdr:spPr>
        <a:xfrm xmlns:a="http://schemas.openxmlformats.org/drawingml/2006/main" rot="10800000">
          <a:off x="3670300" y="1999762"/>
          <a:ext cx="116183" cy="136024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0.57057</cdr:x>
      <cdr:y>0.63599</cdr:y>
    </cdr:from>
    <cdr:to>
      <cdr:x>0.59206</cdr:x>
      <cdr:y>0.68323</cdr:y>
    </cdr:to>
    <cdr:sp macro="" textlink="">
      <cdr:nvSpPr>
        <cdr:cNvPr id="14" name="1 Flecha abajo"/>
        <cdr:cNvSpPr/>
      </cdr:nvSpPr>
      <cdr:spPr>
        <a:xfrm xmlns:a="http://schemas.openxmlformats.org/drawingml/2006/main" rot="10800000">
          <a:off x="3084147" y="1831243"/>
          <a:ext cx="116183" cy="136024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0.46348</cdr:x>
      <cdr:y>0.62836</cdr:y>
    </cdr:from>
    <cdr:to>
      <cdr:x>0.48498</cdr:x>
      <cdr:y>0.6756</cdr:y>
    </cdr:to>
    <cdr:sp macro="" textlink="">
      <cdr:nvSpPr>
        <cdr:cNvPr id="15" name="1 Flecha abajo"/>
        <cdr:cNvSpPr/>
      </cdr:nvSpPr>
      <cdr:spPr>
        <a:xfrm xmlns:a="http://schemas.openxmlformats.org/drawingml/2006/main" rot="10800000">
          <a:off x="2505319" y="1809262"/>
          <a:ext cx="116183" cy="136024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0.35098</cdr:x>
      <cdr:y>0.52911</cdr:y>
    </cdr:from>
    <cdr:to>
      <cdr:x>0.37247</cdr:x>
      <cdr:y>0.57636</cdr:y>
    </cdr:to>
    <cdr:sp macro="" textlink="">
      <cdr:nvSpPr>
        <cdr:cNvPr id="16" name="1 Flecha abajo"/>
        <cdr:cNvSpPr/>
      </cdr:nvSpPr>
      <cdr:spPr>
        <a:xfrm xmlns:a="http://schemas.openxmlformats.org/drawingml/2006/main" rot="10800000">
          <a:off x="1897185" y="1523512"/>
          <a:ext cx="116183" cy="136024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0.24932</cdr:x>
      <cdr:y>0.49349</cdr:y>
    </cdr:from>
    <cdr:to>
      <cdr:x>0.27081</cdr:x>
      <cdr:y>0.54073</cdr:y>
    </cdr:to>
    <cdr:sp macro="" textlink="">
      <cdr:nvSpPr>
        <cdr:cNvPr id="17" name="1 Flecha abajo"/>
        <cdr:cNvSpPr/>
      </cdr:nvSpPr>
      <cdr:spPr>
        <a:xfrm xmlns:a="http://schemas.openxmlformats.org/drawingml/2006/main" rot="10800000">
          <a:off x="1347665" y="1420935"/>
          <a:ext cx="116183" cy="136024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0.13952</cdr:x>
      <cdr:y>0.23139</cdr:y>
    </cdr:from>
    <cdr:to>
      <cdr:x>0.16102</cdr:x>
      <cdr:y>0.27863</cdr:y>
    </cdr:to>
    <cdr:sp macro="" textlink="">
      <cdr:nvSpPr>
        <cdr:cNvPr id="18" name="1 Flecha abajo"/>
        <cdr:cNvSpPr/>
      </cdr:nvSpPr>
      <cdr:spPr>
        <a:xfrm xmlns:a="http://schemas.openxmlformats.org/drawingml/2006/main" rot="10800000">
          <a:off x="754184" y="666262"/>
          <a:ext cx="116183" cy="136024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</cdr:y>
    </cdr:from>
    <cdr:to>
      <cdr:x>0.99849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34400"/>
          <a:ext cx="5391846" cy="34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0.00151</cdr:x>
      <cdr:y>0.87753</cdr:y>
    </cdr:from>
    <cdr:to>
      <cdr:x>1</cdr:x>
      <cdr:y>0.99753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50" y="2527300"/>
          <a:ext cx="5389365" cy="34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0.00105</cdr:x>
      <cdr:y>0.89407</cdr:y>
    </cdr:from>
    <cdr:to>
      <cdr:x>1</cdr:x>
      <cdr:y>0.98861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673" y="2574925"/>
          <a:ext cx="5394327" cy="272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8" customHeight="1" x14ac:dyDescent="0.3">
      <c r="B2" s="140" t="s">
        <v>83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2:18" ht="19.5" customHeight="1" x14ac:dyDescent="0.25">
      <c r="B3" s="141" t="s">
        <v>84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2:18" ht="15" customHeight="1" x14ac:dyDescent="0.25">
      <c r="B4" s="142" t="s">
        <v>104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2:18" ht="15" customHeight="1" x14ac:dyDescent="0.25">
      <c r="J5" s="102"/>
    </row>
    <row r="6" spans="2:18" ht="15" customHeight="1" x14ac:dyDescent="0.25">
      <c r="J6" s="102"/>
    </row>
    <row r="7" spans="2:18" ht="15" customHeight="1" x14ac:dyDescent="0.25"/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>
      <c r="K14" s="103"/>
    </row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/>
  <mergeCells count="3">
    <mergeCell ref="B2:R2"/>
    <mergeCell ref="B3:R3"/>
    <mergeCell ref="B4:R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4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6" t="s">
        <v>112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15" ht="15" customHeight="1" x14ac:dyDescent="0.2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x14ac:dyDescent="0.25">
      <c r="B3" s="12"/>
      <c r="C3" s="6" t="str">
        <f>+C7</f>
        <v>1. Créditos Totales por Tipo de Empresa del Sistema Financiero</v>
      </c>
      <c r="D3" s="9"/>
      <c r="E3" s="9"/>
      <c r="F3" s="9"/>
      <c r="G3" s="9"/>
      <c r="H3" s="6"/>
      <c r="I3" s="10" t="str">
        <f>+C50</f>
        <v>3. Evolución del Crédito directo a Pequeñas y Microempresas.</v>
      </c>
      <c r="J3" s="10"/>
      <c r="K3" s="10"/>
      <c r="L3" s="10"/>
      <c r="M3" s="6"/>
      <c r="N3" s="11"/>
      <c r="O3" s="11"/>
    </row>
    <row r="4" spans="2:15" x14ac:dyDescent="0.25">
      <c r="B4" s="8"/>
      <c r="C4" s="6" t="str">
        <f>+C29</f>
        <v>2. Créditos Directos por Tipo de Crédito</v>
      </c>
      <c r="D4" s="9"/>
      <c r="E4" s="9"/>
      <c r="F4" s="9"/>
      <c r="G4" s="9"/>
      <c r="H4" s="19"/>
      <c r="I4" s="10" t="str">
        <f>+C96</f>
        <v>4. Morosidad por Tipo de Empresa del Sistema Financiero</v>
      </c>
      <c r="J4" s="10"/>
      <c r="K4" s="10"/>
      <c r="L4" s="10"/>
      <c r="M4" s="6"/>
      <c r="N4" s="11"/>
      <c r="O4" s="11"/>
    </row>
    <row r="5" spans="2:15" x14ac:dyDescent="0.25">
      <c r="B5" s="6"/>
      <c r="C5" s="9"/>
      <c r="D5" s="9"/>
      <c r="E5" s="9"/>
      <c r="F5" s="9"/>
      <c r="G5" s="9"/>
      <c r="H5" s="19"/>
      <c r="I5" s="10"/>
      <c r="J5" s="10"/>
      <c r="K5" s="10"/>
      <c r="L5" s="10"/>
      <c r="M5" s="6"/>
      <c r="N5" s="11"/>
      <c r="O5" s="11"/>
    </row>
    <row r="6" spans="2:15" x14ac:dyDescent="0.25">
      <c r="B6" s="107"/>
      <c r="C6" s="21"/>
      <c r="D6" s="21"/>
      <c r="E6" s="21"/>
      <c r="F6" s="21"/>
      <c r="G6" s="21"/>
      <c r="H6" s="108"/>
      <c r="I6" s="21"/>
      <c r="J6" s="21"/>
      <c r="K6" s="21"/>
      <c r="L6" s="21"/>
      <c r="M6" s="108"/>
      <c r="N6" s="21"/>
      <c r="O6" s="109"/>
    </row>
    <row r="7" spans="2:15" x14ac:dyDescent="0.25">
      <c r="B7" s="110"/>
      <c r="C7" s="144" t="s">
        <v>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11"/>
    </row>
    <row r="8" spans="2:15" ht="15" customHeight="1" x14ac:dyDescent="0.25">
      <c r="B8" s="110"/>
      <c r="C8" s="145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5,382.8 millones representando un incremento de 10.0% respecto a la suma de créditos a diciembre del 2016. En tanto se observa un crecimiento promedio anual de 9.9% desde diciembre del 2012. 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11"/>
    </row>
    <row r="9" spans="2:15" x14ac:dyDescent="0.25">
      <c r="B9" s="110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11"/>
    </row>
    <row r="10" spans="2:15" x14ac:dyDescent="0.25">
      <c r="B10" s="11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11"/>
    </row>
    <row r="11" spans="2:15" x14ac:dyDescent="0.25">
      <c r="B11" s="110"/>
      <c r="C11" s="18"/>
      <c r="D11" s="18"/>
      <c r="E11" s="18"/>
      <c r="F11" s="150" t="s">
        <v>73</v>
      </c>
      <c r="G11" s="150"/>
      <c r="H11" s="150"/>
      <c r="I11" s="150"/>
      <c r="J11" s="150"/>
      <c r="K11" s="150"/>
      <c r="L11" s="18"/>
      <c r="M11" s="18"/>
      <c r="N11" s="18"/>
      <c r="O11" s="111"/>
    </row>
    <row r="12" spans="2:15" x14ac:dyDescent="0.25">
      <c r="B12" s="110"/>
      <c r="C12" s="18"/>
      <c r="D12" s="18"/>
      <c r="E12" s="18"/>
      <c r="F12" s="159" t="s">
        <v>3</v>
      </c>
      <c r="G12" s="159"/>
      <c r="H12" s="159"/>
      <c r="I12" s="159"/>
      <c r="J12" s="159"/>
      <c r="K12" s="159"/>
      <c r="L12" s="18"/>
      <c r="M12" s="18"/>
      <c r="N12" s="18"/>
      <c r="O12" s="111"/>
    </row>
    <row r="13" spans="2:15" x14ac:dyDescent="0.25">
      <c r="B13" s="13"/>
      <c r="C13" s="15"/>
      <c r="D13" s="15"/>
      <c r="E13" s="161" t="s">
        <v>44</v>
      </c>
      <c r="F13" s="162"/>
      <c r="G13" s="33">
        <v>41244</v>
      </c>
      <c r="H13" s="34">
        <v>42705</v>
      </c>
      <c r="I13" s="35">
        <v>43070</v>
      </c>
      <c r="J13" s="35" t="s">
        <v>42</v>
      </c>
      <c r="K13" s="36" t="s">
        <v>43</v>
      </c>
      <c r="L13" s="36" t="s">
        <v>4</v>
      </c>
      <c r="M13" s="12"/>
      <c r="N13" s="15"/>
      <c r="O13" s="14"/>
    </row>
    <row r="14" spans="2:15" x14ac:dyDescent="0.25">
      <c r="B14" s="13"/>
      <c r="C14" s="15"/>
      <c r="D14" s="15"/>
      <c r="E14" s="25" t="s">
        <v>5</v>
      </c>
      <c r="F14" s="26"/>
      <c r="G14" s="51">
        <v>1874.176281</v>
      </c>
      <c r="H14" s="52">
        <v>2531.0758390000001</v>
      </c>
      <c r="I14" s="52">
        <v>2719.9407019999999</v>
      </c>
      <c r="J14" s="49">
        <f t="shared" ref="J14:J20" si="0">+I14/I$21</f>
        <v>0.50530190813470166</v>
      </c>
      <c r="K14" s="49">
        <f>+I14/H14-1</f>
        <v>7.4618413280977958E-2</v>
      </c>
      <c r="L14" s="49">
        <f>+IFERROR((I14/G14)^(1/5)-1,0)</f>
        <v>7.7332594991115222E-2</v>
      </c>
      <c r="M14" s="12"/>
      <c r="N14" s="15"/>
      <c r="O14" s="14"/>
    </row>
    <row r="15" spans="2:15" x14ac:dyDescent="0.25">
      <c r="B15" s="13"/>
      <c r="C15" s="15"/>
      <c r="D15" s="15"/>
      <c r="E15" s="25" t="s">
        <v>6</v>
      </c>
      <c r="F15" s="26"/>
      <c r="G15" s="52">
        <v>537.94985800000006</v>
      </c>
      <c r="H15" s="52">
        <v>515.05028100000004</v>
      </c>
      <c r="I15" s="52">
        <v>548.79831300000001</v>
      </c>
      <c r="J15" s="49">
        <f t="shared" si="0"/>
        <v>0.10195400015011256</v>
      </c>
      <c r="K15" s="49">
        <f t="shared" ref="K15:K20" si="1">+I15/H15-1</f>
        <v>6.5523761941215231E-2</v>
      </c>
      <c r="L15" s="49">
        <f t="shared" ref="L15:L21" si="2">+IFERROR((I15/G15)^(1/5)-1,0)</f>
        <v>4.0011126343886261E-3</v>
      </c>
      <c r="M15" s="12"/>
      <c r="N15" s="15"/>
      <c r="O15" s="14"/>
    </row>
    <row r="16" spans="2:15" x14ac:dyDescent="0.25">
      <c r="B16" s="13"/>
      <c r="C16" s="15"/>
      <c r="D16" s="15"/>
      <c r="E16" s="25" t="s">
        <v>7</v>
      </c>
      <c r="F16" s="26"/>
      <c r="G16" s="52">
        <v>615.11144300000001</v>
      </c>
      <c r="H16" s="52">
        <v>1312.1336970000002</v>
      </c>
      <c r="I16" s="52">
        <v>1535.623517</v>
      </c>
      <c r="J16" s="49">
        <f t="shared" si="0"/>
        <v>0.28528323898607605</v>
      </c>
      <c r="K16" s="49">
        <f t="shared" si="1"/>
        <v>0.1703254938966785</v>
      </c>
      <c r="L16" s="49">
        <f t="shared" si="2"/>
        <v>0.20078758651520512</v>
      </c>
      <c r="M16" s="12"/>
      <c r="N16" s="15"/>
      <c r="O16" s="14"/>
    </row>
    <row r="17" spans="2:15" x14ac:dyDescent="0.25">
      <c r="B17" s="13"/>
      <c r="C17" s="15"/>
      <c r="D17" s="15"/>
      <c r="E17" s="25" t="s">
        <v>8</v>
      </c>
      <c r="F17" s="26"/>
      <c r="G17" s="52">
        <v>5.5151690000000002</v>
      </c>
      <c r="H17" s="52">
        <v>112.13942000000002</v>
      </c>
      <c r="I17" s="52">
        <v>198.54958299999998</v>
      </c>
      <c r="J17" s="49">
        <f t="shared" si="0"/>
        <v>3.6885908238910324E-2</v>
      </c>
      <c r="K17" s="49">
        <f t="shared" si="1"/>
        <v>0.77056010277206677</v>
      </c>
      <c r="L17" s="49">
        <f t="shared" si="2"/>
        <v>1.0476797283010009</v>
      </c>
      <c r="M17" s="12"/>
      <c r="N17" s="15"/>
      <c r="O17" s="14"/>
    </row>
    <row r="18" spans="2:15" x14ac:dyDescent="0.25">
      <c r="B18" s="13"/>
      <c r="C18" s="15"/>
      <c r="D18" s="15"/>
      <c r="E18" s="25" t="s">
        <v>9</v>
      </c>
      <c r="F18" s="26"/>
      <c r="G18" s="52">
        <v>88.837534000000005</v>
      </c>
      <c r="H18" s="52">
        <v>32.643089000000003</v>
      </c>
      <c r="I18" s="52">
        <v>1.1508849999999999</v>
      </c>
      <c r="J18" s="49">
        <f t="shared" si="0"/>
        <v>2.1380774445413117E-4</v>
      </c>
      <c r="K18" s="49">
        <f t="shared" si="1"/>
        <v>-0.96474337952514233</v>
      </c>
      <c r="L18" s="49">
        <f t="shared" si="2"/>
        <v>-0.58073646956548064</v>
      </c>
      <c r="M18" s="12"/>
      <c r="N18" s="15"/>
      <c r="O18" s="14"/>
    </row>
    <row r="19" spans="2:15" ht="15.75" x14ac:dyDescent="0.25">
      <c r="B19" s="13"/>
      <c r="C19" s="15"/>
      <c r="D19" s="15"/>
      <c r="E19" s="25" t="s">
        <v>52</v>
      </c>
      <c r="F19" s="26"/>
      <c r="G19" s="52">
        <v>83.939748000000009</v>
      </c>
      <c r="H19" s="52">
        <v>198.31841800000001</v>
      </c>
      <c r="I19" s="52">
        <v>152.85780300000002</v>
      </c>
      <c r="J19" s="49">
        <f t="shared" si="0"/>
        <v>2.8397435088339782E-2</v>
      </c>
      <c r="K19" s="49">
        <f t="shared" si="1"/>
        <v>-0.2292304237723396</v>
      </c>
      <c r="L19" s="49">
        <f t="shared" si="2"/>
        <v>0.12736355355089524</v>
      </c>
      <c r="M19" s="12"/>
      <c r="N19" s="15"/>
      <c r="O19" s="14"/>
    </row>
    <row r="20" spans="2:15" ht="15.75" x14ac:dyDescent="0.25">
      <c r="B20" s="13"/>
      <c r="C20" s="15"/>
      <c r="D20" s="15"/>
      <c r="E20" s="25" t="s">
        <v>53</v>
      </c>
      <c r="F20" s="26"/>
      <c r="G20" s="52">
        <v>144.43143694999998</v>
      </c>
      <c r="H20" s="52">
        <v>190.2516569</v>
      </c>
      <c r="I20" s="52">
        <v>225.88234540000002</v>
      </c>
      <c r="J20" s="49">
        <f t="shared" si="0"/>
        <v>4.1963701657405386E-2</v>
      </c>
      <c r="K20" s="49">
        <f t="shared" si="1"/>
        <v>0.18728188274716695</v>
      </c>
      <c r="L20" s="49">
        <f t="shared" si="2"/>
        <v>9.3563764345488742E-2</v>
      </c>
      <c r="M20" s="12"/>
      <c r="N20" s="15"/>
      <c r="O20" s="14"/>
    </row>
    <row r="21" spans="2:15" x14ac:dyDescent="0.25">
      <c r="B21" s="13"/>
      <c r="C21" s="15"/>
      <c r="D21" s="15"/>
      <c r="E21" s="25"/>
      <c r="F21" s="26" t="s">
        <v>1</v>
      </c>
      <c r="G21" s="27">
        <f>SUM(G14:G20)</f>
        <v>3349.9614699499989</v>
      </c>
      <c r="H21" s="27">
        <f>SUM(H14:H20)</f>
        <v>4891.6124009000005</v>
      </c>
      <c r="I21" s="27">
        <f t="shared" ref="I21" si="3">SUM(I14:I20)</f>
        <v>5382.8031484000003</v>
      </c>
      <c r="J21" s="28">
        <f>SUM(J14:J20)</f>
        <v>1</v>
      </c>
      <c r="K21" s="28">
        <f>+I21/H21-1</f>
        <v>0.10041489538492998</v>
      </c>
      <c r="L21" s="28">
        <f t="shared" si="2"/>
        <v>9.9496211230322817E-2</v>
      </c>
      <c r="M21" s="12"/>
      <c r="N21" s="15"/>
      <c r="O21" s="14"/>
    </row>
    <row r="22" spans="2:15" x14ac:dyDescent="0.25">
      <c r="B22" s="110"/>
      <c r="C22" s="18"/>
      <c r="D22" s="18"/>
      <c r="E22" s="160" t="s">
        <v>45</v>
      </c>
      <c r="F22" s="160"/>
      <c r="G22" s="160"/>
      <c r="H22" s="160"/>
      <c r="I22" s="160"/>
      <c r="J22" s="160"/>
      <c r="K22" s="160"/>
      <c r="L22" s="160"/>
      <c r="M22" s="18"/>
      <c r="N22" s="18"/>
      <c r="O22" s="111"/>
    </row>
    <row r="23" spans="2:15" x14ac:dyDescent="0.25">
      <c r="B23" s="110"/>
      <c r="C23" s="18"/>
      <c r="D23" s="18"/>
      <c r="E23" s="29" t="s">
        <v>11</v>
      </c>
      <c r="F23" s="29"/>
      <c r="G23" s="112"/>
      <c r="H23" s="112"/>
      <c r="I23" s="112"/>
      <c r="J23" s="112"/>
      <c r="K23" s="112"/>
      <c r="L23" s="18"/>
      <c r="M23" s="18"/>
      <c r="N23" s="18"/>
      <c r="O23" s="111"/>
    </row>
    <row r="24" spans="2:15" x14ac:dyDescent="0.25">
      <c r="B24" s="110"/>
      <c r="C24" s="18"/>
      <c r="D24" s="18"/>
      <c r="E24" s="29" t="s">
        <v>12</v>
      </c>
      <c r="F24" s="29"/>
      <c r="G24" s="112"/>
      <c r="H24" s="112"/>
      <c r="I24" s="112"/>
      <c r="J24" s="112"/>
      <c r="K24" s="112"/>
      <c r="L24" s="18"/>
      <c r="M24" s="18"/>
      <c r="N24" s="18"/>
      <c r="O24" s="111"/>
    </row>
    <row r="25" spans="2:15" x14ac:dyDescent="0.25"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5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</row>
    <row r="29" spans="2:15" x14ac:dyDescent="0.25">
      <c r="B29" s="110"/>
      <c r="C29" s="144" t="s">
        <v>13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11"/>
    </row>
    <row r="30" spans="2:15" ht="15" customHeight="1" x14ac:dyDescent="0.25">
      <c r="B30" s="110"/>
      <c r="C30" s="145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",FIXED(K43*100,1), "% del total,  equivalente a S/ ",FIXED(I43,1)," millones.")</f>
        <v>Los créditos directos en esta región ascendieron a S/ 4,924.7 millones al 31 de diciembre del 2017 creciendo 14.2% respecto al mismo mes del año previo. Los créditos a las Pequeñas y Microempresas representaron el 37.8% del total,  equivalente a S/ 1,859.7 millones.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11"/>
    </row>
    <row r="31" spans="2:15" x14ac:dyDescent="0.25">
      <c r="B31" s="110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11"/>
    </row>
    <row r="32" spans="2:15" x14ac:dyDescent="0.25">
      <c r="B32" s="1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11"/>
    </row>
    <row r="33" spans="2:15" x14ac:dyDescent="0.25">
      <c r="B33" s="110"/>
      <c r="C33" s="18"/>
      <c r="D33" s="18"/>
      <c r="E33" s="18"/>
      <c r="F33" s="150" t="s">
        <v>46</v>
      </c>
      <c r="G33" s="150"/>
      <c r="H33" s="150"/>
      <c r="I33" s="150"/>
      <c r="J33" s="150"/>
      <c r="K33" s="150"/>
      <c r="L33" s="18"/>
      <c r="M33" s="18"/>
      <c r="N33" s="18"/>
      <c r="O33" s="111"/>
    </row>
    <row r="34" spans="2:15" x14ac:dyDescent="0.25">
      <c r="B34" s="110"/>
      <c r="C34" s="18"/>
      <c r="D34" s="18"/>
      <c r="E34" s="18"/>
      <c r="F34" s="159" t="s">
        <v>3</v>
      </c>
      <c r="G34" s="159"/>
      <c r="H34" s="159"/>
      <c r="I34" s="159"/>
      <c r="J34" s="159"/>
      <c r="K34" s="159"/>
      <c r="L34" s="18"/>
      <c r="M34" s="18"/>
      <c r="N34" s="18"/>
      <c r="O34" s="111"/>
    </row>
    <row r="35" spans="2:15" x14ac:dyDescent="0.25">
      <c r="B35" s="13"/>
      <c r="C35" s="15"/>
      <c r="D35" s="15"/>
      <c r="E35" s="15"/>
      <c r="F35" s="164" t="s">
        <v>14</v>
      </c>
      <c r="G35" s="164"/>
      <c r="H35" s="34">
        <v>42705</v>
      </c>
      <c r="I35" s="35">
        <v>43070</v>
      </c>
      <c r="J35" s="36" t="s">
        <v>15</v>
      </c>
      <c r="K35" s="35" t="s">
        <v>42</v>
      </c>
      <c r="L35" s="15"/>
      <c r="M35" s="15"/>
      <c r="N35" s="15"/>
      <c r="O35" s="14"/>
    </row>
    <row r="36" spans="2:15" x14ac:dyDescent="0.25">
      <c r="B36" s="13"/>
      <c r="C36" s="15"/>
      <c r="D36" s="15"/>
      <c r="E36" s="15"/>
      <c r="F36" s="25" t="s">
        <v>16</v>
      </c>
      <c r="G36" s="26"/>
      <c r="H36" s="51">
        <v>73.401259659999994</v>
      </c>
      <c r="I36" s="52">
        <v>123.55835116</v>
      </c>
      <c r="J36" s="49">
        <f>+IFERROR(I36/H36-1,0)</f>
        <v>0.68332739427540234</v>
      </c>
      <c r="K36" s="49">
        <f>+I36/I44</f>
        <v>2.5089600388209145E-2</v>
      </c>
      <c r="L36" s="15"/>
      <c r="M36" s="15"/>
      <c r="N36" s="15"/>
      <c r="O36" s="14"/>
    </row>
    <row r="37" spans="2:15" x14ac:dyDescent="0.25">
      <c r="B37" s="13"/>
      <c r="C37" s="15"/>
      <c r="D37" s="15"/>
      <c r="E37" s="15"/>
      <c r="F37" s="25" t="s">
        <v>17</v>
      </c>
      <c r="G37" s="26"/>
      <c r="H37" s="52">
        <v>176.31713303999999</v>
      </c>
      <c r="I37" s="52">
        <v>219.62602431000005</v>
      </c>
      <c r="J37" s="49">
        <f t="shared" ref="J37:J44" si="4">+IFERROR(I37/H37-1,0)</f>
        <v>0.2456306458894999</v>
      </c>
      <c r="K37" s="49">
        <f>+I37/I44</f>
        <v>4.4596978941985811E-2</v>
      </c>
      <c r="L37" s="15"/>
      <c r="M37" s="15"/>
      <c r="N37" s="15"/>
      <c r="O37" s="14"/>
    </row>
    <row r="38" spans="2:15" x14ac:dyDescent="0.25">
      <c r="B38" s="13"/>
      <c r="C38" s="15"/>
      <c r="D38" s="15"/>
      <c r="E38" s="15"/>
      <c r="F38" s="25" t="s">
        <v>18</v>
      </c>
      <c r="G38" s="26"/>
      <c r="H38" s="52">
        <v>717.55944362999992</v>
      </c>
      <c r="I38" s="52">
        <v>778.00932167999997</v>
      </c>
      <c r="J38" s="49">
        <f t="shared" si="4"/>
        <v>8.4243721668821436E-2</v>
      </c>
      <c r="K38" s="49">
        <f>+I38/I44</f>
        <v>0.15798157547421304</v>
      </c>
      <c r="L38" s="15"/>
      <c r="M38" s="15"/>
      <c r="N38" s="15"/>
      <c r="O38" s="14"/>
    </row>
    <row r="39" spans="2:15" x14ac:dyDescent="0.25">
      <c r="B39" s="13"/>
      <c r="C39" s="15"/>
      <c r="D39" s="15"/>
      <c r="E39" s="15"/>
      <c r="F39" s="119" t="s">
        <v>19</v>
      </c>
      <c r="G39" s="120"/>
      <c r="H39" s="132">
        <v>1117.4952196499999</v>
      </c>
      <c r="I39" s="132">
        <v>1283.8038650399999</v>
      </c>
      <c r="J39" s="125">
        <f>+IFERROR(I39/H39-1,0)</f>
        <v>0.1488226906617891</v>
      </c>
      <c r="K39" s="125">
        <f>+I39/I44</f>
        <v>0.26068756703447726</v>
      </c>
      <c r="L39" s="15"/>
      <c r="M39" s="15"/>
      <c r="N39" s="15"/>
      <c r="O39" s="14"/>
    </row>
    <row r="40" spans="2:15" x14ac:dyDescent="0.25">
      <c r="B40" s="13"/>
      <c r="C40" s="15"/>
      <c r="D40" s="15"/>
      <c r="E40" s="15"/>
      <c r="F40" s="119" t="s">
        <v>20</v>
      </c>
      <c r="G40" s="120"/>
      <c r="H40" s="132">
        <v>527.07589736</v>
      </c>
      <c r="I40" s="132">
        <v>575.85777223000002</v>
      </c>
      <c r="J40" s="125">
        <f>+IFERROR(I40/H40-1,0)</f>
        <v>9.255189834013855E-2</v>
      </c>
      <c r="K40" s="125">
        <f>+I40/I44</f>
        <v>0.11693294099551224</v>
      </c>
      <c r="L40" s="30"/>
      <c r="M40" s="16"/>
      <c r="N40" s="15"/>
      <c r="O40" s="14"/>
    </row>
    <row r="41" spans="2:15" x14ac:dyDescent="0.25">
      <c r="B41" s="13"/>
      <c r="C41" s="15"/>
      <c r="D41" s="15"/>
      <c r="E41" s="15"/>
      <c r="F41" s="25" t="s">
        <v>21</v>
      </c>
      <c r="G41" s="26"/>
      <c r="H41" s="52">
        <v>1191.6252720099997</v>
      </c>
      <c r="I41" s="52">
        <v>1394.36471996</v>
      </c>
      <c r="J41" s="49">
        <f>+IFERROR(I41/H41-1,0)</f>
        <v>0.17013691528044306</v>
      </c>
      <c r="K41" s="49">
        <f>+I41/I44</f>
        <v>0.28313791249861764</v>
      </c>
      <c r="L41" s="31"/>
      <c r="M41" s="32"/>
      <c r="N41" s="15"/>
      <c r="O41" s="14"/>
    </row>
    <row r="42" spans="2:15" x14ac:dyDescent="0.25">
      <c r="B42" s="13"/>
      <c r="C42" s="15"/>
      <c r="D42" s="15"/>
      <c r="E42" s="15"/>
      <c r="F42" s="25" t="s">
        <v>22</v>
      </c>
      <c r="G42" s="26"/>
      <c r="H42" s="52">
        <v>509.39406428000007</v>
      </c>
      <c r="I42" s="52">
        <v>549.46384843999999</v>
      </c>
      <c r="J42" s="49">
        <f>+IFERROR(I42/H42-1,0)</f>
        <v>7.8661662884973671E-2</v>
      </c>
      <c r="K42" s="49">
        <f>+I42/I44</f>
        <v>0.11157342466698481</v>
      </c>
      <c r="L42" s="15"/>
      <c r="M42" s="15"/>
      <c r="N42" s="15"/>
      <c r="O42" s="14"/>
    </row>
    <row r="43" spans="2:15" x14ac:dyDescent="0.25">
      <c r="B43" s="13"/>
      <c r="C43" s="15"/>
      <c r="D43" s="15"/>
      <c r="E43" s="15"/>
      <c r="F43" s="121" t="s">
        <v>85</v>
      </c>
      <c r="G43" s="122"/>
      <c r="H43" s="123">
        <f>+H39+H40</f>
        <v>1644.5711170099999</v>
      </c>
      <c r="I43" s="123">
        <f>+I39+I40</f>
        <v>1859.66163727</v>
      </c>
      <c r="J43" s="124">
        <f>+IFERROR(I43/H43-1,0)</f>
        <v>0.13078821465079415</v>
      </c>
      <c r="K43" s="124">
        <f>+I43/I44</f>
        <v>0.37762050802998953</v>
      </c>
      <c r="L43" s="15"/>
      <c r="M43" s="15"/>
      <c r="N43" s="15"/>
      <c r="O43" s="14"/>
    </row>
    <row r="44" spans="2:15" x14ac:dyDescent="0.25">
      <c r="B44" s="13"/>
      <c r="C44" s="15"/>
      <c r="D44" s="15"/>
      <c r="E44" s="15"/>
      <c r="F44" s="37" t="s">
        <v>23</v>
      </c>
      <c r="G44" s="38"/>
      <c r="H44" s="27">
        <f>SUM(H36:H42)</f>
        <v>4312.8682896299997</v>
      </c>
      <c r="I44" s="27">
        <f>SUM(I36:I42)</f>
        <v>4924.6839028200002</v>
      </c>
      <c r="J44" s="28">
        <f t="shared" si="4"/>
        <v>0.14185817235853682</v>
      </c>
      <c r="K44" s="28">
        <f>SUM(K36:K42)-K43</f>
        <v>0.62237949197001052</v>
      </c>
      <c r="L44" s="15"/>
      <c r="M44" s="15"/>
      <c r="N44" s="15"/>
      <c r="O44" s="14"/>
    </row>
    <row r="45" spans="2:15" x14ac:dyDescent="0.25">
      <c r="B45" s="110"/>
      <c r="C45" s="18"/>
      <c r="D45" s="18"/>
      <c r="E45" s="18"/>
      <c r="F45" s="154" t="s">
        <v>10</v>
      </c>
      <c r="G45" s="154"/>
      <c r="H45" s="154"/>
      <c r="I45" s="154"/>
      <c r="J45" s="154"/>
      <c r="K45" s="154"/>
      <c r="L45" s="18"/>
      <c r="M45" s="18"/>
      <c r="N45" s="18"/>
      <c r="O45" s="111"/>
    </row>
    <row r="46" spans="2:15" x14ac:dyDescent="0.25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/>
    </row>
    <row r="47" spans="2:15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15" x14ac:dyDescent="0.25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</row>
    <row r="50" spans="2:15" x14ac:dyDescent="0.25">
      <c r="B50" s="110"/>
      <c r="C50" s="144" t="s">
        <v>24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11"/>
    </row>
    <row r="51" spans="2:15" ht="15" customHeight="1" x14ac:dyDescent="0.25">
      <c r="B51" s="110"/>
      <c r="C51" s="145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792.2 millones a diciembre del 2012 a S/ 1,283.8 millones a diciembre del 2017, en el mismo sentido en las microempresas el crédito paso de S/ 480.7 millones el 2012 a S/ 575.9 millones el 2017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11"/>
    </row>
    <row r="52" spans="2:15" x14ac:dyDescent="0.25">
      <c r="B52" s="110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11"/>
    </row>
    <row r="53" spans="2:15" x14ac:dyDescent="0.25">
      <c r="B53" s="110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1"/>
    </row>
    <row r="54" spans="2:15" x14ac:dyDescent="0.25">
      <c r="B54" s="110"/>
      <c r="C54" s="112"/>
      <c r="D54" s="112"/>
      <c r="E54" s="150" t="s">
        <v>48</v>
      </c>
      <c r="F54" s="150"/>
      <c r="G54" s="150"/>
      <c r="H54" s="150"/>
      <c r="I54" s="150"/>
      <c r="J54" s="150"/>
      <c r="K54" s="150"/>
      <c r="L54" s="112"/>
      <c r="M54" s="112"/>
      <c r="N54" s="112"/>
      <c r="O54" s="111"/>
    </row>
    <row r="55" spans="2:15" x14ac:dyDescent="0.25">
      <c r="B55" s="110"/>
      <c r="C55" s="112"/>
      <c r="D55" s="112"/>
      <c r="E55" s="156" t="s">
        <v>3</v>
      </c>
      <c r="F55" s="156"/>
      <c r="G55" s="156"/>
      <c r="H55" s="156"/>
      <c r="I55" s="156"/>
      <c r="J55" s="156"/>
      <c r="K55" s="156"/>
      <c r="L55" s="112"/>
      <c r="M55" s="112"/>
      <c r="N55" s="112"/>
      <c r="O55" s="111"/>
    </row>
    <row r="56" spans="2:15" x14ac:dyDescent="0.25">
      <c r="B56" s="13"/>
      <c r="C56" s="16"/>
      <c r="D56" s="16"/>
      <c r="E56" s="39" t="s">
        <v>47</v>
      </c>
      <c r="F56" s="39" t="s">
        <v>25</v>
      </c>
      <c r="G56" s="39" t="s">
        <v>15</v>
      </c>
      <c r="H56" s="39" t="s">
        <v>20</v>
      </c>
      <c r="I56" s="39" t="s">
        <v>15</v>
      </c>
      <c r="J56" s="39" t="s">
        <v>26</v>
      </c>
      <c r="K56" s="39" t="s">
        <v>15</v>
      </c>
      <c r="L56" s="16"/>
      <c r="M56" s="16"/>
      <c r="N56" s="16"/>
      <c r="O56" s="14"/>
    </row>
    <row r="57" spans="2:15" x14ac:dyDescent="0.25">
      <c r="B57" s="13"/>
      <c r="C57" s="16"/>
      <c r="D57" s="16"/>
      <c r="E57" s="40">
        <v>2011</v>
      </c>
      <c r="F57" s="44">
        <v>659.76443000000006</v>
      </c>
      <c r="G57" s="41" t="s">
        <v>27</v>
      </c>
      <c r="H57" s="43">
        <v>438.44248000000005</v>
      </c>
      <c r="I57" s="41" t="s">
        <v>27</v>
      </c>
      <c r="J57" s="43">
        <f>+H57+F57</f>
        <v>1098.2069100000001</v>
      </c>
      <c r="K57" s="41" t="s">
        <v>27</v>
      </c>
      <c r="L57" s="16"/>
      <c r="M57" s="16"/>
      <c r="N57" s="16"/>
      <c r="O57" s="14"/>
    </row>
    <row r="58" spans="2:15" x14ac:dyDescent="0.25">
      <c r="B58" s="13"/>
      <c r="C58" s="16"/>
      <c r="D58" s="16"/>
      <c r="E58" s="40">
        <v>2012</v>
      </c>
      <c r="F58" s="44">
        <v>792.18426812999996</v>
      </c>
      <c r="G58" s="41">
        <f t="shared" ref="G58:I62" si="5">+F58/F57-1</f>
        <v>0.20070775584249057</v>
      </c>
      <c r="H58" s="43">
        <v>480.68650862999988</v>
      </c>
      <c r="I58" s="41">
        <f t="shared" si="5"/>
        <v>9.6350218231590734E-2</v>
      </c>
      <c r="J58" s="43">
        <f t="shared" ref="J58:J63" si="6">+H58+F58</f>
        <v>1272.8707767599999</v>
      </c>
      <c r="K58" s="41">
        <f t="shared" ref="K58:K62" si="7">+J58/J57-1</f>
        <v>0.15904458911117203</v>
      </c>
      <c r="L58" s="16"/>
      <c r="M58" s="16"/>
      <c r="N58" s="16"/>
      <c r="O58" s="14"/>
    </row>
    <row r="59" spans="2:15" x14ac:dyDescent="0.25">
      <c r="B59" s="13"/>
      <c r="C59" s="16"/>
      <c r="D59" s="16"/>
      <c r="E59" s="40">
        <v>2013</v>
      </c>
      <c r="F59" s="44">
        <v>821.60833512999989</v>
      </c>
      <c r="G59" s="41">
        <f t="shared" si="5"/>
        <v>3.7142958000740522E-2</v>
      </c>
      <c r="H59" s="43">
        <v>448.89204304000009</v>
      </c>
      <c r="I59" s="41">
        <f t="shared" si="5"/>
        <v>-6.6143869276915845E-2</v>
      </c>
      <c r="J59" s="43">
        <f t="shared" si="6"/>
        <v>1270.50037817</v>
      </c>
      <c r="K59" s="41">
        <f t="shared" si="7"/>
        <v>-1.8622460608559432E-3</v>
      </c>
      <c r="L59" s="16"/>
      <c r="M59" s="16"/>
      <c r="N59" s="16"/>
      <c r="O59" s="14"/>
    </row>
    <row r="60" spans="2:15" x14ac:dyDescent="0.25">
      <c r="B60" s="13"/>
      <c r="C60" s="16"/>
      <c r="D60" s="16"/>
      <c r="E60" s="40">
        <v>2014</v>
      </c>
      <c r="F60" s="44">
        <v>850.82894858999964</v>
      </c>
      <c r="G60" s="41">
        <f>+F60/F59-1</f>
        <v>3.5565137560801707E-2</v>
      </c>
      <c r="H60" s="43">
        <v>417.8061730500001</v>
      </c>
      <c r="I60" s="41">
        <f t="shared" si="5"/>
        <v>-6.9250213881002054E-2</v>
      </c>
      <c r="J60" s="43">
        <f t="shared" si="6"/>
        <v>1268.6351216399999</v>
      </c>
      <c r="K60" s="41">
        <f t="shared" si="7"/>
        <v>-1.4681274890188112E-3</v>
      </c>
      <c r="L60" s="16"/>
      <c r="M60" s="16"/>
      <c r="N60" s="16"/>
      <c r="O60" s="14"/>
    </row>
    <row r="61" spans="2:15" x14ac:dyDescent="0.25">
      <c r="B61" s="13"/>
      <c r="C61" s="16"/>
      <c r="D61" s="16"/>
      <c r="E61" s="40">
        <v>2015</v>
      </c>
      <c r="F61" s="44">
        <v>886.04607576000012</v>
      </c>
      <c r="G61" s="41">
        <f t="shared" si="5"/>
        <v>4.1391547887930535E-2</v>
      </c>
      <c r="H61" s="43">
        <v>447.61539670999997</v>
      </c>
      <c r="I61" s="41">
        <f t="shared" si="5"/>
        <v>7.1347015871956687E-2</v>
      </c>
      <c r="J61" s="43">
        <f t="shared" si="6"/>
        <v>1333.66147247</v>
      </c>
      <c r="K61" s="41">
        <f t="shared" si="7"/>
        <v>5.1256937255480306E-2</v>
      </c>
      <c r="L61" s="16"/>
      <c r="M61" s="16"/>
      <c r="N61" s="16"/>
      <c r="O61" s="14"/>
    </row>
    <row r="62" spans="2:15" x14ac:dyDescent="0.25">
      <c r="B62" s="110"/>
      <c r="C62" s="112"/>
      <c r="D62" s="112"/>
      <c r="E62" s="40">
        <v>2016</v>
      </c>
      <c r="F62" s="44">
        <f>+D90</f>
        <v>1117.4952196499999</v>
      </c>
      <c r="G62" s="41">
        <f t="shared" si="5"/>
        <v>0.26121569771806263</v>
      </c>
      <c r="H62" s="43">
        <f>+J90</f>
        <v>527.07589736</v>
      </c>
      <c r="I62" s="41">
        <f t="shared" si="5"/>
        <v>0.17751958765055775</v>
      </c>
      <c r="J62" s="43">
        <f t="shared" si="6"/>
        <v>1644.5711170099999</v>
      </c>
      <c r="K62" s="41">
        <f t="shared" si="7"/>
        <v>0.23312486036218871</v>
      </c>
      <c r="L62" s="112"/>
      <c r="M62" s="112"/>
      <c r="N62" s="112"/>
      <c r="O62" s="111"/>
    </row>
    <row r="63" spans="2:15" x14ac:dyDescent="0.25">
      <c r="B63" s="110"/>
      <c r="C63" s="112"/>
      <c r="D63" s="112"/>
      <c r="E63" s="40">
        <v>2017</v>
      </c>
      <c r="F63" s="44">
        <f>+E90</f>
        <v>1283.8038650400001</v>
      </c>
      <c r="G63" s="41">
        <f>+F63/F61-1</f>
        <v>0.44891321135735063</v>
      </c>
      <c r="H63" s="43">
        <f>+K90</f>
        <v>575.85777222999991</v>
      </c>
      <c r="I63" s="41">
        <f>+H63/H61-1</f>
        <v>0.28650126082031391</v>
      </c>
      <c r="J63" s="43">
        <f t="shared" si="6"/>
        <v>1859.66163727</v>
      </c>
      <c r="K63" s="41">
        <f>+J63/J61-1</f>
        <v>0.39440305929046926</v>
      </c>
      <c r="L63" s="112"/>
      <c r="M63" s="112"/>
      <c r="N63" s="112"/>
      <c r="O63" s="111"/>
    </row>
    <row r="64" spans="2:15" x14ac:dyDescent="0.25">
      <c r="B64" s="110"/>
      <c r="C64" s="112"/>
      <c r="D64" s="112"/>
      <c r="E64" s="148" t="s">
        <v>28</v>
      </c>
      <c r="F64" s="148"/>
      <c r="G64" s="148"/>
      <c r="H64" s="148"/>
      <c r="I64" s="148"/>
      <c r="J64" s="148"/>
      <c r="K64" s="148"/>
      <c r="L64" s="112"/>
      <c r="M64" s="112"/>
      <c r="N64" s="112"/>
      <c r="O64" s="111"/>
    </row>
    <row r="65" spans="2:15" x14ac:dyDescent="0.25">
      <c r="B65" s="110"/>
      <c r="C65" s="112"/>
      <c r="D65" s="112"/>
      <c r="E65" s="112"/>
      <c r="F65" s="126"/>
      <c r="G65" s="127"/>
      <c r="H65" s="127"/>
      <c r="I65" s="127"/>
      <c r="J65" s="112"/>
      <c r="K65" s="127"/>
      <c r="L65" s="112"/>
      <c r="M65" s="112"/>
      <c r="N65" s="112"/>
      <c r="O65" s="111"/>
    </row>
    <row r="66" spans="2:15" x14ac:dyDescent="0.25">
      <c r="B66" s="110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1"/>
    </row>
    <row r="67" spans="2:15" ht="15" customHeight="1" x14ac:dyDescent="0.25">
      <c r="B67" s="110"/>
      <c r="C67" s="145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44.9% respeto a diciembre del 2016, mientras que en las microempresas creció en 28.7% el mismo periodo de comparación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11"/>
    </row>
    <row r="68" spans="2:15" x14ac:dyDescent="0.25">
      <c r="B68" s="110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11"/>
    </row>
    <row r="69" spans="2:15" x14ac:dyDescent="0.25">
      <c r="B69" s="110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1"/>
    </row>
    <row r="70" spans="2:15" x14ac:dyDescent="0.25">
      <c r="B70" s="110"/>
      <c r="C70" s="112"/>
      <c r="D70" s="112"/>
      <c r="E70" s="112"/>
      <c r="F70" s="155" t="s">
        <v>51</v>
      </c>
      <c r="G70" s="155"/>
      <c r="H70" s="155"/>
      <c r="I70" s="155"/>
      <c r="J70" s="155"/>
      <c r="K70" s="112"/>
      <c r="L70" s="112"/>
      <c r="M70" s="112"/>
      <c r="N70" s="112"/>
      <c r="O70" s="111"/>
    </row>
    <row r="71" spans="2:15" x14ac:dyDescent="0.25">
      <c r="B71" s="110"/>
      <c r="C71" s="112"/>
      <c r="D71" s="112"/>
      <c r="E71" s="112"/>
      <c r="F71" s="156" t="s">
        <v>49</v>
      </c>
      <c r="G71" s="156"/>
      <c r="H71" s="156"/>
      <c r="I71" s="156"/>
      <c r="J71" s="156"/>
      <c r="K71" s="112"/>
      <c r="L71" s="112"/>
      <c r="M71" s="112"/>
      <c r="N71" s="112"/>
      <c r="O71" s="111"/>
    </row>
    <row r="72" spans="2:15" x14ac:dyDescent="0.25">
      <c r="B72" s="13"/>
      <c r="C72" s="16"/>
      <c r="D72" s="16"/>
      <c r="E72" s="16"/>
      <c r="F72" s="39" t="s">
        <v>31</v>
      </c>
      <c r="G72" s="39">
        <v>42705</v>
      </c>
      <c r="H72" s="39">
        <v>43070</v>
      </c>
      <c r="I72" s="39" t="s">
        <v>15</v>
      </c>
      <c r="J72" s="39" t="s">
        <v>50</v>
      </c>
      <c r="K72" s="16"/>
      <c r="L72" s="16"/>
      <c r="M72" s="16"/>
      <c r="N72" s="16"/>
      <c r="O72" s="14"/>
    </row>
    <row r="73" spans="2:15" x14ac:dyDescent="0.25">
      <c r="B73" s="110"/>
      <c r="C73" s="112"/>
      <c r="D73" s="112"/>
      <c r="E73" s="112"/>
      <c r="F73" s="42" t="s">
        <v>5</v>
      </c>
      <c r="G73" s="44">
        <f>+D85+J85</f>
        <v>605.35353593999992</v>
      </c>
      <c r="H73" s="44">
        <f t="shared" ref="H73:H77" si="8">+E85+K85</f>
        <v>624.04942764999998</v>
      </c>
      <c r="I73" s="46">
        <f>+H73/G73-1</f>
        <v>3.088425292002106E-2</v>
      </c>
      <c r="J73" s="46">
        <f>+H73/$H$78</f>
        <v>0.33557149061057695</v>
      </c>
      <c r="K73" s="112"/>
      <c r="L73" s="112"/>
      <c r="M73" s="112"/>
      <c r="N73" s="112"/>
      <c r="O73" s="111"/>
    </row>
    <row r="74" spans="2:15" x14ac:dyDescent="0.25">
      <c r="B74" s="110"/>
      <c r="C74" s="112"/>
      <c r="D74" s="112"/>
      <c r="E74" s="112"/>
      <c r="F74" s="42" t="s">
        <v>33</v>
      </c>
      <c r="G74" s="44">
        <f t="shared" ref="G74:G77" si="9">+D86+J86</f>
        <v>653.04016395999997</v>
      </c>
      <c r="H74" s="44">
        <f t="shared" si="8"/>
        <v>799.24521192000009</v>
      </c>
      <c r="I74" s="46">
        <f t="shared" ref="I74:I78" si="10">+H74/G74-1</f>
        <v>0.22388369969990918</v>
      </c>
      <c r="J74" s="46">
        <f t="shared" ref="J74:J77" si="11">+H74/$H$78</f>
        <v>0.42977991044290142</v>
      </c>
      <c r="K74" s="112"/>
      <c r="L74" s="112"/>
      <c r="M74" s="112"/>
      <c r="N74" s="112"/>
      <c r="O74" s="111"/>
    </row>
    <row r="75" spans="2:15" x14ac:dyDescent="0.25">
      <c r="B75" s="110"/>
      <c r="C75" s="112"/>
      <c r="D75" s="112"/>
      <c r="E75" s="112"/>
      <c r="F75" s="42" t="s">
        <v>34</v>
      </c>
      <c r="G75" s="44">
        <f t="shared" si="9"/>
        <v>80.284188580000006</v>
      </c>
      <c r="H75" s="44">
        <f t="shared" si="8"/>
        <v>148.50443755999999</v>
      </c>
      <c r="I75" s="46">
        <f t="shared" si="10"/>
        <v>0.84973455155520705</v>
      </c>
      <c r="J75" s="46">
        <f t="shared" si="11"/>
        <v>7.9855622433555082E-2</v>
      </c>
      <c r="K75" s="112"/>
      <c r="L75" s="112"/>
      <c r="M75" s="112"/>
      <c r="N75" s="112"/>
      <c r="O75" s="111"/>
    </row>
    <row r="76" spans="2:15" x14ac:dyDescent="0.25">
      <c r="B76" s="110"/>
      <c r="C76" s="112"/>
      <c r="D76" s="112"/>
      <c r="E76" s="112"/>
      <c r="F76" s="42" t="s">
        <v>9</v>
      </c>
      <c r="G76" s="44">
        <f t="shared" si="9"/>
        <v>26.52921237</v>
      </c>
      <c r="H76" s="44">
        <f t="shared" si="8"/>
        <v>0</v>
      </c>
      <c r="I76" s="46">
        <f t="shared" si="10"/>
        <v>-1</v>
      </c>
      <c r="J76" s="46">
        <f t="shared" si="11"/>
        <v>0</v>
      </c>
      <c r="K76" s="112"/>
      <c r="L76" s="112"/>
      <c r="M76" s="112"/>
      <c r="N76" s="112"/>
      <c r="O76" s="111"/>
    </row>
    <row r="77" spans="2:15" x14ac:dyDescent="0.25">
      <c r="B77" s="110"/>
      <c r="C77" s="112"/>
      <c r="D77" s="112"/>
      <c r="E77" s="112"/>
      <c r="F77" s="42" t="s">
        <v>32</v>
      </c>
      <c r="G77" s="44">
        <f t="shared" si="9"/>
        <v>279.36401616000001</v>
      </c>
      <c r="H77" s="44">
        <f t="shared" si="8"/>
        <v>287.86256014000003</v>
      </c>
      <c r="I77" s="46">
        <f t="shared" si="10"/>
        <v>3.0421040249982045E-2</v>
      </c>
      <c r="J77" s="46">
        <f t="shared" si="11"/>
        <v>0.15479297651296656</v>
      </c>
      <c r="K77" s="112"/>
      <c r="L77" s="112"/>
      <c r="M77" s="112"/>
      <c r="N77" s="112"/>
      <c r="O77" s="111"/>
    </row>
    <row r="78" spans="2:15" x14ac:dyDescent="0.25">
      <c r="B78" s="110"/>
      <c r="C78" s="112"/>
      <c r="D78" s="112"/>
      <c r="E78" s="112"/>
      <c r="F78" s="128" t="s">
        <v>1</v>
      </c>
      <c r="G78" s="129">
        <f>SUM(G73:G77)</f>
        <v>1644.5711170099999</v>
      </c>
      <c r="H78" s="129">
        <f>SUM(H73:H77)</f>
        <v>1859.66163727</v>
      </c>
      <c r="I78" s="130">
        <f t="shared" si="10"/>
        <v>0.13078821465079415</v>
      </c>
      <c r="J78" s="61">
        <f>SUM(J73:J77)</f>
        <v>0.99999999999999989</v>
      </c>
      <c r="K78" s="112"/>
      <c r="L78" s="112"/>
      <c r="M78" s="112"/>
      <c r="N78" s="112"/>
      <c r="O78" s="111"/>
    </row>
    <row r="79" spans="2:15" x14ac:dyDescent="0.25">
      <c r="B79" s="110"/>
      <c r="C79" s="112"/>
      <c r="D79" s="112"/>
      <c r="E79" s="112"/>
      <c r="F79" s="163" t="s">
        <v>35</v>
      </c>
      <c r="G79" s="163"/>
      <c r="H79" s="163"/>
      <c r="I79" s="163"/>
      <c r="J79" s="163"/>
      <c r="K79" s="112"/>
      <c r="L79" s="112"/>
      <c r="M79" s="112"/>
      <c r="N79" s="112"/>
      <c r="O79" s="111"/>
    </row>
    <row r="80" spans="2:15" x14ac:dyDescent="0.25">
      <c r="B80" s="110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1"/>
    </row>
    <row r="81" spans="2:15" x14ac:dyDescent="0.25">
      <c r="B81" s="110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1"/>
    </row>
    <row r="82" spans="2:15" x14ac:dyDescent="0.25">
      <c r="B82" s="110"/>
      <c r="C82" s="155" t="s">
        <v>29</v>
      </c>
      <c r="D82" s="155"/>
      <c r="E82" s="155"/>
      <c r="F82" s="155"/>
      <c r="G82" s="155"/>
      <c r="H82" s="112"/>
      <c r="I82" s="155" t="s">
        <v>30</v>
      </c>
      <c r="J82" s="155"/>
      <c r="K82" s="155"/>
      <c r="L82" s="155"/>
      <c r="M82" s="155"/>
      <c r="N82" s="112"/>
      <c r="O82" s="111"/>
    </row>
    <row r="83" spans="2:15" x14ac:dyDescent="0.25">
      <c r="B83" s="110"/>
      <c r="C83" s="156" t="s">
        <v>49</v>
      </c>
      <c r="D83" s="156"/>
      <c r="E83" s="156"/>
      <c r="F83" s="156"/>
      <c r="G83" s="156"/>
      <c r="H83" s="112"/>
      <c r="I83" s="156" t="s">
        <v>49</v>
      </c>
      <c r="J83" s="156"/>
      <c r="K83" s="156"/>
      <c r="L83" s="156"/>
      <c r="M83" s="156"/>
      <c r="N83" s="112"/>
      <c r="O83" s="111"/>
    </row>
    <row r="84" spans="2:15" x14ac:dyDescent="0.25">
      <c r="B84" s="13"/>
      <c r="C84" s="39" t="s">
        <v>31</v>
      </c>
      <c r="D84" s="39">
        <v>42705</v>
      </c>
      <c r="E84" s="39">
        <v>43070</v>
      </c>
      <c r="F84" s="39" t="s">
        <v>15</v>
      </c>
      <c r="G84" s="39" t="s">
        <v>50</v>
      </c>
      <c r="H84" s="16"/>
      <c r="I84" s="39" t="s">
        <v>31</v>
      </c>
      <c r="J84" s="39">
        <v>42705</v>
      </c>
      <c r="K84" s="39">
        <v>43070</v>
      </c>
      <c r="L84" s="39" t="s">
        <v>15</v>
      </c>
      <c r="M84" s="39" t="s">
        <v>50</v>
      </c>
      <c r="N84" s="16"/>
      <c r="O84" s="14"/>
    </row>
    <row r="85" spans="2:15" x14ac:dyDescent="0.25">
      <c r="B85" s="13"/>
      <c r="C85" s="42" t="s">
        <v>5</v>
      </c>
      <c r="D85" s="44">
        <v>516.29083736999996</v>
      </c>
      <c r="E85" s="44">
        <v>526.43113612000002</v>
      </c>
      <c r="F85" s="46">
        <f t="shared" ref="F85:F90" si="12">+IFERROR(E85/D85-1,0)</f>
        <v>1.9640671528580622E-2</v>
      </c>
      <c r="G85" s="46">
        <f>+E85/$E$90</f>
        <v>0.41005573394468459</v>
      </c>
      <c r="H85" s="16"/>
      <c r="I85" s="42" t="s">
        <v>5</v>
      </c>
      <c r="J85" s="44">
        <v>89.062698569999995</v>
      </c>
      <c r="K85" s="43">
        <v>97.618291530000008</v>
      </c>
      <c r="L85" s="46">
        <f t="shared" ref="L85:L90" si="13">+K85/J85-1</f>
        <v>9.6062583970276005E-2</v>
      </c>
      <c r="M85" s="46">
        <f>+K85/$K$90</f>
        <v>0.1695180585163846</v>
      </c>
      <c r="N85" s="16"/>
      <c r="O85" s="14"/>
    </row>
    <row r="86" spans="2:15" x14ac:dyDescent="0.25">
      <c r="B86" s="13"/>
      <c r="C86" s="42" t="s">
        <v>33</v>
      </c>
      <c r="D86" s="44">
        <v>391.97227306999997</v>
      </c>
      <c r="E86" s="44">
        <v>508.73544630000015</v>
      </c>
      <c r="F86" s="46">
        <f t="shared" si="12"/>
        <v>0.29788630791532578</v>
      </c>
      <c r="G86" s="46">
        <f>+E86/$E$90</f>
        <v>0.39627193853645953</v>
      </c>
      <c r="H86" s="16"/>
      <c r="I86" s="42" t="s">
        <v>33</v>
      </c>
      <c r="J86" s="44">
        <v>261.06789088999994</v>
      </c>
      <c r="K86" s="43">
        <v>290.50976561999994</v>
      </c>
      <c r="L86" s="46">
        <f t="shared" si="13"/>
        <v>0.11277478294872045</v>
      </c>
      <c r="M86" s="46">
        <f>+K86/$K$90</f>
        <v>0.50448180024558076</v>
      </c>
      <c r="N86" s="16"/>
      <c r="O86" s="14"/>
    </row>
    <row r="87" spans="2:15" x14ac:dyDescent="0.25">
      <c r="B87" s="13"/>
      <c r="C87" s="42" t="s">
        <v>34</v>
      </c>
      <c r="D87" s="44">
        <v>44.877051320000007</v>
      </c>
      <c r="E87" s="44">
        <v>90.135142399999992</v>
      </c>
      <c r="F87" s="46">
        <f t="shared" si="12"/>
        <v>1.0084907485851273</v>
      </c>
      <c r="G87" s="46">
        <f>+E87/$E$90</f>
        <v>7.020943374180573E-2</v>
      </c>
      <c r="H87" s="16"/>
      <c r="I87" s="42" t="s">
        <v>34</v>
      </c>
      <c r="J87" s="44">
        <v>35.407137260000006</v>
      </c>
      <c r="K87" s="43">
        <v>58.369295159999993</v>
      </c>
      <c r="L87" s="46">
        <f t="shared" si="13"/>
        <v>0.64851777570678371</v>
      </c>
      <c r="M87" s="46">
        <f>+K87/$K$90</f>
        <v>0.10136061016241188</v>
      </c>
      <c r="N87" s="16"/>
      <c r="O87" s="14"/>
    </row>
    <row r="88" spans="2:15" x14ac:dyDescent="0.25">
      <c r="B88" s="13"/>
      <c r="C88" s="42" t="s">
        <v>9</v>
      </c>
      <c r="D88" s="44">
        <v>11.08644842</v>
      </c>
      <c r="E88" s="44">
        <v>0</v>
      </c>
      <c r="F88" s="46">
        <f t="shared" si="12"/>
        <v>-1</v>
      </c>
      <c r="G88" s="46">
        <f>+E88/$E$90</f>
        <v>0</v>
      </c>
      <c r="H88" s="16"/>
      <c r="I88" s="42" t="s">
        <v>9</v>
      </c>
      <c r="J88" s="44">
        <v>15.44276395</v>
      </c>
      <c r="K88" s="43">
        <v>0</v>
      </c>
      <c r="L88" s="46">
        <f t="shared" si="13"/>
        <v>-1</v>
      </c>
      <c r="M88" s="46">
        <f>+K88/$K$90</f>
        <v>0</v>
      </c>
      <c r="N88" s="16"/>
      <c r="O88" s="14"/>
    </row>
    <row r="89" spans="2:15" x14ac:dyDescent="0.25">
      <c r="B89" s="13"/>
      <c r="C89" s="42" t="s">
        <v>32</v>
      </c>
      <c r="D89" s="44">
        <v>153.26860947</v>
      </c>
      <c r="E89" s="44">
        <v>158.50214022000003</v>
      </c>
      <c r="F89" s="46">
        <f t="shared" si="12"/>
        <v>3.4146135781472076E-2</v>
      </c>
      <c r="G89" s="46">
        <f t="shared" ref="G89" si="14">+E89/$E$90</f>
        <v>0.12346289377705021</v>
      </c>
      <c r="H89" s="16"/>
      <c r="I89" s="42" t="s">
        <v>32</v>
      </c>
      <c r="J89" s="44">
        <v>126.09540668999999</v>
      </c>
      <c r="K89" s="43">
        <v>129.36041992000003</v>
      </c>
      <c r="L89" s="46">
        <f t="shared" si="13"/>
        <v>2.5893197188593398E-2</v>
      </c>
      <c r="M89" s="46">
        <f t="shared" ref="M89" si="15">+K89/$K$90</f>
        <v>0.22463953107562287</v>
      </c>
      <c r="N89" s="16"/>
      <c r="O89" s="14"/>
    </row>
    <row r="90" spans="2:15" x14ac:dyDescent="0.25">
      <c r="B90" s="13"/>
      <c r="C90" s="42" t="s">
        <v>1</v>
      </c>
      <c r="D90" s="44">
        <f>SUM(D85:D89)</f>
        <v>1117.4952196499999</v>
      </c>
      <c r="E90" s="44">
        <f>SUM(E85:E89)</f>
        <v>1283.8038650400001</v>
      </c>
      <c r="F90" s="45">
        <f t="shared" si="12"/>
        <v>0.14882269066178933</v>
      </c>
      <c r="G90" s="46">
        <f>SUM(G85:G89)</f>
        <v>1</v>
      </c>
      <c r="H90" s="16"/>
      <c r="I90" s="42" t="s">
        <v>1</v>
      </c>
      <c r="J90" s="44">
        <f>SUM(J85:J89)</f>
        <v>527.07589736</v>
      </c>
      <c r="K90" s="43">
        <f>SUM(K85:K89)</f>
        <v>575.85777222999991</v>
      </c>
      <c r="L90" s="46">
        <f t="shared" si="13"/>
        <v>9.2551898340138328E-2</v>
      </c>
      <c r="M90" s="46">
        <f>SUM(M85:M89)</f>
        <v>1</v>
      </c>
      <c r="N90" s="16"/>
      <c r="O90" s="14"/>
    </row>
    <row r="91" spans="2:15" x14ac:dyDescent="0.25">
      <c r="B91" s="13"/>
      <c r="C91" s="163" t="s">
        <v>35</v>
      </c>
      <c r="D91" s="163"/>
      <c r="E91" s="163"/>
      <c r="F91" s="163"/>
      <c r="G91" s="163"/>
      <c r="H91" s="16"/>
      <c r="I91" s="163" t="s">
        <v>35</v>
      </c>
      <c r="J91" s="163"/>
      <c r="K91" s="163"/>
      <c r="L91" s="163"/>
      <c r="M91" s="163"/>
      <c r="N91" s="16"/>
      <c r="O91" s="14"/>
    </row>
    <row r="92" spans="2:15" x14ac:dyDescent="0.25"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</row>
    <row r="93" spans="2:15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2:15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2:15" x14ac:dyDescent="0.25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8"/>
    </row>
    <row r="96" spans="2:15" x14ac:dyDescent="0.25">
      <c r="B96" s="110"/>
      <c r="C96" s="144" t="s">
        <v>41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11"/>
    </row>
    <row r="97" spans="2:15" ht="15" customHeight="1" x14ac:dyDescent="0.25">
      <c r="B97" s="110"/>
      <c r="C97" s="145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2.9% en diciembre del 2012 a  5.3% a diciembre del 2017.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11"/>
    </row>
    <row r="98" spans="2:15" x14ac:dyDescent="0.25">
      <c r="B98" s="110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11"/>
    </row>
    <row r="99" spans="2:15" x14ac:dyDescent="0.25">
      <c r="B99" s="110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1"/>
    </row>
    <row r="100" spans="2:15" x14ac:dyDescent="0.25">
      <c r="B100" s="110"/>
      <c r="C100" s="112"/>
      <c r="D100" s="146" t="s">
        <v>36</v>
      </c>
      <c r="E100" s="146"/>
      <c r="F100" s="146"/>
      <c r="G100" s="146"/>
      <c r="H100" s="146"/>
      <c r="I100" s="146"/>
      <c r="J100" s="146"/>
      <c r="K100" s="146"/>
      <c r="L100" s="146"/>
      <c r="M100" s="112"/>
      <c r="N100" s="112"/>
      <c r="O100" s="111"/>
    </row>
    <row r="101" spans="2:15" x14ac:dyDescent="0.25">
      <c r="B101" s="110"/>
      <c r="C101" s="112"/>
      <c r="D101" s="147" t="s">
        <v>37</v>
      </c>
      <c r="E101" s="147"/>
      <c r="F101" s="147"/>
      <c r="G101" s="147"/>
      <c r="H101" s="147"/>
      <c r="I101" s="147"/>
      <c r="J101" s="147"/>
      <c r="K101" s="147"/>
      <c r="L101" s="147"/>
      <c r="M101" s="112"/>
      <c r="N101" s="112"/>
      <c r="O101" s="111"/>
    </row>
    <row r="102" spans="2:15" x14ac:dyDescent="0.25">
      <c r="B102" s="13"/>
      <c r="C102" s="16"/>
      <c r="D102" s="39" t="s">
        <v>47</v>
      </c>
      <c r="E102" s="47" t="s">
        <v>5</v>
      </c>
      <c r="F102" s="47" t="s">
        <v>32</v>
      </c>
      <c r="G102" s="47" t="s">
        <v>33</v>
      </c>
      <c r="H102" s="47" t="s">
        <v>34</v>
      </c>
      <c r="I102" s="47" t="s">
        <v>9</v>
      </c>
      <c r="J102" s="48" t="s">
        <v>38</v>
      </c>
      <c r="K102" s="47" t="s">
        <v>39</v>
      </c>
      <c r="L102" s="47" t="s">
        <v>1</v>
      </c>
      <c r="M102" s="16"/>
      <c r="N102" s="16"/>
      <c r="O102" s="14"/>
    </row>
    <row r="103" spans="2:15" x14ac:dyDescent="0.25">
      <c r="B103" s="110"/>
      <c r="C103" s="112"/>
      <c r="D103" s="40">
        <v>2012</v>
      </c>
      <c r="E103" s="50">
        <v>2.6358975357346125E-2</v>
      </c>
      <c r="F103" s="50">
        <v>3.3612083818262341E-2</v>
      </c>
      <c r="G103" s="50">
        <v>3.1992116514304933E-2</v>
      </c>
      <c r="H103" s="50">
        <v>0.1267618164926291</v>
      </c>
      <c r="I103" s="50">
        <v>4.5613708496873608E-2</v>
      </c>
      <c r="J103" s="50">
        <v>9.8206139186376076E-3</v>
      </c>
      <c r="K103" s="50">
        <v>2.5815626590256366E-2</v>
      </c>
      <c r="L103" s="50">
        <v>2.8525965859295354E-2</v>
      </c>
      <c r="M103" s="112"/>
      <c r="N103" s="112"/>
      <c r="O103" s="111"/>
    </row>
    <row r="104" spans="2:15" x14ac:dyDescent="0.25">
      <c r="B104" s="110"/>
      <c r="C104" s="112"/>
      <c r="D104" s="40">
        <v>2013</v>
      </c>
      <c r="E104" s="50">
        <v>3.6067290788125088E-2</v>
      </c>
      <c r="F104" s="50">
        <v>4.4673729734858371E-2</v>
      </c>
      <c r="G104" s="50">
        <v>3.7392761836474137E-2</v>
      </c>
      <c r="H104" s="50">
        <v>9.9859776678255976E-2</v>
      </c>
      <c r="I104" s="50">
        <v>4.8392163005918636E-2</v>
      </c>
      <c r="J104" s="50">
        <v>1.0902913792845324E-2</v>
      </c>
      <c r="K104" s="50">
        <v>1.4745616597076495E-2</v>
      </c>
      <c r="L104" s="50">
        <v>3.6217679391301494E-2</v>
      </c>
      <c r="M104" s="112"/>
      <c r="N104" s="112"/>
      <c r="O104" s="111"/>
    </row>
    <row r="105" spans="2:15" x14ac:dyDescent="0.25">
      <c r="B105" s="110"/>
      <c r="C105" s="112"/>
      <c r="D105" s="40">
        <v>2014</v>
      </c>
      <c r="E105" s="50">
        <v>5.4497023371621066E-2</v>
      </c>
      <c r="F105" s="50">
        <v>5.5175031613582295E-2</v>
      </c>
      <c r="G105" s="50">
        <v>3.455215000874743E-2</v>
      </c>
      <c r="H105" s="50">
        <v>8.3161667500156883E-2</v>
      </c>
      <c r="I105" s="50">
        <v>4.546964265781557E-2</v>
      </c>
      <c r="J105" s="50">
        <v>9.9861962324252051E-3</v>
      </c>
      <c r="K105" s="50">
        <v>1.2670574244606846E-2</v>
      </c>
      <c r="L105" s="50">
        <v>4.6150276655378054E-2</v>
      </c>
      <c r="M105" s="112"/>
      <c r="N105" s="112"/>
      <c r="O105" s="111"/>
    </row>
    <row r="106" spans="2:15" x14ac:dyDescent="0.25">
      <c r="B106" s="110"/>
      <c r="C106" s="112"/>
      <c r="D106" s="40">
        <v>2015</v>
      </c>
      <c r="E106" s="50">
        <v>5.4609323315580945E-2</v>
      </c>
      <c r="F106" s="50">
        <v>5.1351186041959471E-2</v>
      </c>
      <c r="G106" s="50">
        <v>3.1912404508549645E-2</v>
      </c>
      <c r="H106" s="50">
        <v>4.2760929032537288E-2</v>
      </c>
      <c r="I106" s="50">
        <v>4.5057475413515929E-2</v>
      </c>
      <c r="J106" s="50">
        <v>1.2648360271082952E-2</v>
      </c>
      <c r="K106" s="50">
        <v>9.9234701136511096E-3</v>
      </c>
      <c r="L106" s="50">
        <v>4.4528493215284716E-2</v>
      </c>
      <c r="M106" s="112"/>
      <c r="N106" s="112"/>
      <c r="O106" s="111"/>
    </row>
    <row r="107" spans="2:15" x14ac:dyDescent="0.25">
      <c r="B107" s="110"/>
      <c r="C107" s="112"/>
      <c r="D107" s="40">
        <v>2016</v>
      </c>
      <c r="E107" s="50">
        <v>5.6251635862244583E-2</v>
      </c>
      <c r="F107" s="50">
        <v>5.4769856875172197E-2</v>
      </c>
      <c r="G107" s="50">
        <v>3.1542175092843454E-2</v>
      </c>
      <c r="H107" s="50">
        <v>3.3260496768581893E-2</v>
      </c>
      <c r="I107" s="50">
        <v>9.1528284906908675E-2</v>
      </c>
      <c r="J107" s="50">
        <v>1.309932197838831E-2</v>
      </c>
      <c r="K107" s="50">
        <v>2.0179388571404742E-2</v>
      </c>
      <c r="L107" s="50">
        <v>4.5825282284223029E-2</v>
      </c>
      <c r="M107" s="112"/>
      <c r="N107" s="112"/>
      <c r="O107" s="111"/>
    </row>
    <row r="108" spans="2:15" x14ac:dyDescent="0.25">
      <c r="B108" s="110"/>
      <c r="C108" s="112"/>
      <c r="D108" s="40">
        <v>2017</v>
      </c>
      <c r="E108" s="50">
        <v>5.2514868137373535E-2</v>
      </c>
      <c r="F108" s="50">
        <v>5.4852729235648018E-2</v>
      </c>
      <c r="G108" s="50">
        <v>3.2888320189098118E-2</v>
      </c>
      <c r="H108" s="50">
        <v>3.7697830890494555E-2</v>
      </c>
      <c r="I108" s="50">
        <v>7.412211098614821E-2</v>
      </c>
      <c r="J108" s="50">
        <v>1.3655777855550439E-2</v>
      </c>
      <c r="K108" s="50">
        <v>0.33592375779378481</v>
      </c>
      <c r="L108" s="50">
        <v>5.3040968814306734E-2</v>
      </c>
      <c r="M108" s="112"/>
      <c r="N108" s="112"/>
      <c r="O108" s="111"/>
    </row>
    <row r="109" spans="2:15" x14ac:dyDescent="0.25">
      <c r="B109" s="110"/>
      <c r="C109" s="112"/>
      <c r="D109" s="148" t="s">
        <v>40</v>
      </c>
      <c r="E109" s="148"/>
      <c r="F109" s="148"/>
      <c r="G109" s="148"/>
      <c r="H109" s="148"/>
      <c r="I109" s="148"/>
      <c r="J109" s="148"/>
      <c r="K109" s="148"/>
      <c r="L109" s="148"/>
      <c r="M109" s="112"/>
      <c r="N109" s="112"/>
      <c r="O109" s="111"/>
    </row>
    <row r="110" spans="2:15" x14ac:dyDescent="0.25">
      <c r="B110" s="113"/>
      <c r="C110" s="85"/>
      <c r="D110" s="85"/>
      <c r="E110" s="131"/>
      <c r="F110" s="131"/>
      <c r="G110" s="131"/>
      <c r="H110" s="131"/>
      <c r="I110" s="131"/>
      <c r="J110" s="131"/>
      <c r="K110" s="131"/>
      <c r="L110" s="131"/>
      <c r="M110" s="85"/>
      <c r="N110" s="85"/>
      <c r="O110" s="115"/>
    </row>
  </sheetData>
  <mergeCells count="33">
    <mergeCell ref="D100:L100"/>
    <mergeCell ref="D101:L101"/>
    <mergeCell ref="D109:L109"/>
    <mergeCell ref="C83:G83"/>
    <mergeCell ref="I83:M83"/>
    <mergeCell ref="C91:G91"/>
    <mergeCell ref="I91:M91"/>
    <mergeCell ref="C96:N96"/>
    <mergeCell ref="C97:N98"/>
    <mergeCell ref="C67:N68"/>
    <mergeCell ref="F70:J70"/>
    <mergeCell ref="F71:J71"/>
    <mergeCell ref="F79:J79"/>
    <mergeCell ref="C82:G82"/>
    <mergeCell ref="I82:M82"/>
    <mergeCell ref="E64:K64"/>
    <mergeCell ref="E22:L22"/>
    <mergeCell ref="C29:N29"/>
    <mergeCell ref="C30:N31"/>
    <mergeCell ref="F33:K33"/>
    <mergeCell ref="F34:K34"/>
    <mergeCell ref="F35:G35"/>
    <mergeCell ref="F45:K45"/>
    <mergeCell ref="C50:N50"/>
    <mergeCell ref="C51:N52"/>
    <mergeCell ref="E54:K54"/>
    <mergeCell ref="E55:K55"/>
    <mergeCell ref="E13:F1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4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6" t="s">
        <v>113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15" ht="15" customHeight="1" x14ac:dyDescent="0.2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x14ac:dyDescent="0.25">
      <c r="B3" s="12"/>
      <c r="C3" s="6" t="str">
        <f>+C7</f>
        <v>1. Créditos Totales por Tipo de Empresa del Sistema Financiero</v>
      </c>
      <c r="D3" s="9"/>
      <c r="E3" s="9"/>
      <c r="F3" s="9"/>
      <c r="G3" s="9"/>
      <c r="H3" s="6"/>
      <c r="I3" s="10" t="str">
        <f>+C50</f>
        <v>3. Evolución del Crédito directo a Pequeñas y Microempresas.</v>
      </c>
      <c r="J3" s="10"/>
      <c r="K3" s="10"/>
      <c r="L3" s="10"/>
      <c r="M3" s="6"/>
      <c r="N3" s="11"/>
      <c r="O3" s="11"/>
    </row>
    <row r="4" spans="2:15" x14ac:dyDescent="0.25">
      <c r="B4" s="8"/>
      <c r="C4" s="6" t="str">
        <f>+C29</f>
        <v>2. Créditos Directos por Tipo de Crédito</v>
      </c>
      <c r="D4" s="9"/>
      <c r="E4" s="9"/>
      <c r="F4" s="9"/>
      <c r="G4" s="9"/>
      <c r="H4" s="19"/>
      <c r="I4" s="10" t="str">
        <f>+C96</f>
        <v>4. Morosidad por Tipo de Empresa del Sistema Financiero</v>
      </c>
      <c r="J4" s="10"/>
      <c r="K4" s="10"/>
      <c r="L4" s="10"/>
      <c r="M4" s="6"/>
      <c r="N4" s="11"/>
      <c r="O4" s="11"/>
    </row>
    <row r="5" spans="2:15" x14ac:dyDescent="0.25">
      <c r="B5" s="6"/>
      <c r="C5" s="9"/>
      <c r="D5" s="9"/>
      <c r="E5" s="9"/>
      <c r="F5" s="9"/>
      <c r="G5" s="9"/>
      <c r="H5" s="19"/>
      <c r="I5" s="10"/>
      <c r="J5" s="10"/>
      <c r="K5" s="10"/>
      <c r="L5" s="10"/>
      <c r="M5" s="6"/>
      <c r="N5" s="11"/>
      <c r="O5" s="11"/>
    </row>
    <row r="6" spans="2:15" x14ac:dyDescent="0.25">
      <c r="B6" s="107"/>
      <c r="C6" s="21"/>
      <c r="D6" s="21"/>
      <c r="E6" s="21"/>
      <c r="F6" s="21"/>
      <c r="G6" s="21"/>
      <c r="H6" s="108"/>
      <c r="I6" s="21"/>
      <c r="J6" s="21"/>
      <c r="K6" s="21"/>
      <c r="L6" s="21"/>
      <c r="M6" s="108"/>
      <c r="N6" s="21"/>
      <c r="O6" s="109"/>
    </row>
    <row r="7" spans="2:15" x14ac:dyDescent="0.25">
      <c r="B7" s="110"/>
      <c r="C7" s="144" t="s">
        <v>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11"/>
    </row>
    <row r="8" spans="2:15" ht="15" customHeight="1" x14ac:dyDescent="0.25">
      <c r="B8" s="110"/>
      <c r="C8" s="145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685.4 millones representando un incremento de 3.9% respecto a la suma de créditos a diciembre del 2016. En tanto se observa un crecimiento promedio anual de 12.9% desde diciembre del 2012. 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11"/>
    </row>
    <row r="9" spans="2:15" x14ac:dyDescent="0.25">
      <c r="B9" s="110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11"/>
    </row>
    <row r="10" spans="2:15" x14ac:dyDescent="0.25">
      <c r="B10" s="11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11"/>
    </row>
    <row r="11" spans="2:15" x14ac:dyDescent="0.25">
      <c r="B11" s="110"/>
      <c r="C11" s="18"/>
      <c r="D11" s="18"/>
      <c r="E11" s="18"/>
      <c r="F11" s="150" t="s">
        <v>73</v>
      </c>
      <c r="G11" s="150"/>
      <c r="H11" s="150"/>
      <c r="I11" s="150"/>
      <c r="J11" s="150"/>
      <c r="K11" s="150"/>
      <c r="L11" s="18"/>
      <c r="M11" s="18"/>
      <c r="N11" s="18"/>
      <c r="O11" s="111"/>
    </row>
    <row r="12" spans="2:15" x14ac:dyDescent="0.25">
      <c r="B12" s="110"/>
      <c r="C12" s="18"/>
      <c r="D12" s="18"/>
      <c r="E12" s="18"/>
      <c r="F12" s="159" t="s">
        <v>3</v>
      </c>
      <c r="G12" s="159"/>
      <c r="H12" s="159"/>
      <c r="I12" s="159"/>
      <c r="J12" s="159"/>
      <c r="K12" s="159"/>
      <c r="L12" s="18"/>
      <c r="M12" s="18"/>
      <c r="N12" s="18"/>
      <c r="O12" s="111"/>
    </row>
    <row r="13" spans="2:15" x14ac:dyDescent="0.25">
      <c r="B13" s="13"/>
      <c r="C13" s="15"/>
      <c r="D13" s="15"/>
      <c r="E13" s="161" t="s">
        <v>44</v>
      </c>
      <c r="F13" s="162"/>
      <c r="G13" s="33">
        <v>41244</v>
      </c>
      <c r="H13" s="34">
        <v>42705</v>
      </c>
      <c r="I13" s="35">
        <v>43070</v>
      </c>
      <c r="J13" s="35" t="s">
        <v>42</v>
      </c>
      <c r="K13" s="36" t="s">
        <v>43</v>
      </c>
      <c r="L13" s="36" t="s">
        <v>4</v>
      </c>
      <c r="M13" s="12"/>
      <c r="N13" s="15"/>
      <c r="O13" s="14"/>
    </row>
    <row r="14" spans="2:15" x14ac:dyDescent="0.25">
      <c r="B14" s="13"/>
      <c r="C14" s="15"/>
      <c r="D14" s="15"/>
      <c r="E14" s="25" t="s">
        <v>5</v>
      </c>
      <c r="F14" s="26"/>
      <c r="G14" s="51">
        <v>215.19959999999998</v>
      </c>
      <c r="H14" s="52">
        <v>323.83758699999998</v>
      </c>
      <c r="I14" s="52">
        <v>321.626778</v>
      </c>
      <c r="J14" s="49">
        <f t="shared" ref="J14:J20" si="0">+I14/I$21</f>
        <v>0.46926255254531984</v>
      </c>
      <c r="K14" s="49">
        <f>+I14/H14-1</f>
        <v>-6.8269067234618674E-3</v>
      </c>
      <c r="L14" s="49">
        <f>+IFERROR((I14/G14)^(1/5)-1,0)</f>
        <v>8.3682719344863932E-2</v>
      </c>
      <c r="M14" s="12"/>
      <c r="N14" s="15"/>
      <c r="O14" s="14"/>
    </row>
    <row r="15" spans="2:15" x14ac:dyDescent="0.25">
      <c r="B15" s="13"/>
      <c r="C15" s="15"/>
      <c r="D15" s="15"/>
      <c r="E15" s="25" t="s">
        <v>6</v>
      </c>
      <c r="F15" s="26"/>
      <c r="G15" s="52">
        <v>58.701886999999999</v>
      </c>
      <c r="H15" s="52">
        <v>86.867903000000013</v>
      </c>
      <c r="I15" s="52">
        <v>93.445976000000002</v>
      </c>
      <c r="J15" s="49">
        <f t="shared" si="0"/>
        <v>0.13634031810264474</v>
      </c>
      <c r="K15" s="49">
        <f t="shared" ref="K15:K20" si="1">+I15/H15-1</f>
        <v>7.5725012033500905E-2</v>
      </c>
      <c r="L15" s="49">
        <f t="shared" ref="L15:L21" si="2">+IFERROR((I15/G15)^(1/5)-1,0)</f>
        <v>9.7442332247924535E-2</v>
      </c>
      <c r="M15" s="12"/>
      <c r="N15" s="15"/>
      <c r="O15" s="14"/>
    </row>
    <row r="16" spans="2:15" x14ac:dyDescent="0.25">
      <c r="B16" s="13"/>
      <c r="C16" s="15"/>
      <c r="D16" s="15"/>
      <c r="E16" s="25" t="s">
        <v>7</v>
      </c>
      <c r="F16" s="26"/>
      <c r="G16" s="52">
        <v>69.515107999999998</v>
      </c>
      <c r="H16" s="52">
        <v>152.269462</v>
      </c>
      <c r="I16" s="52">
        <v>186.07476200000002</v>
      </c>
      <c r="J16" s="49">
        <f t="shared" si="0"/>
        <v>0.27148833291605745</v>
      </c>
      <c r="K16" s="49">
        <f t="shared" si="1"/>
        <v>0.22200971590744834</v>
      </c>
      <c r="L16" s="49">
        <f t="shared" si="2"/>
        <v>0.21764770365881381</v>
      </c>
      <c r="M16" s="12"/>
      <c r="N16" s="15"/>
      <c r="O16" s="14"/>
    </row>
    <row r="17" spans="2:15" x14ac:dyDescent="0.25">
      <c r="B17" s="13"/>
      <c r="C17" s="15"/>
      <c r="D17" s="15"/>
      <c r="E17" s="25" t="s">
        <v>8</v>
      </c>
      <c r="F17" s="26"/>
      <c r="G17" s="52">
        <v>0</v>
      </c>
      <c r="H17" s="52">
        <v>0</v>
      </c>
      <c r="I17" s="52">
        <v>7.298082</v>
      </c>
      <c r="J17" s="49">
        <f t="shared" si="0"/>
        <v>1.0648107751790035E-2</v>
      </c>
      <c r="K17" s="49" t="e">
        <f t="shared" si="1"/>
        <v>#DIV/0!</v>
      </c>
      <c r="L17" s="49">
        <f t="shared" si="2"/>
        <v>0</v>
      </c>
      <c r="M17" s="12"/>
      <c r="N17" s="15"/>
      <c r="O17" s="14"/>
    </row>
    <row r="18" spans="2:15" x14ac:dyDescent="0.25">
      <c r="B18" s="13"/>
      <c r="C18" s="15"/>
      <c r="D18" s="15"/>
      <c r="E18" s="25" t="s">
        <v>9</v>
      </c>
      <c r="F18" s="26"/>
      <c r="G18" s="52">
        <v>1.8565719999999999</v>
      </c>
      <c r="H18" s="52">
        <v>6.6157459999999997</v>
      </c>
      <c r="I18" s="52">
        <v>0</v>
      </c>
      <c r="J18" s="49">
        <f t="shared" si="0"/>
        <v>0</v>
      </c>
      <c r="K18" s="49">
        <f t="shared" si="1"/>
        <v>-1</v>
      </c>
      <c r="L18" s="49">
        <f t="shared" si="2"/>
        <v>-1</v>
      </c>
      <c r="M18" s="12"/>
      <c r="N18" s="15"/>
      <c r="O18" s="14"/>
    </row>
    <row r="19" spans="2:15" ht="15.75" x14ac:dyDescent="0.25">
      <c r="B19" s="13"/>
      <c r="C19" s="15"/>
      <c r="D19" s="15"/>
      <c r="E19" s="25" t="s">
        <v>52</v>
      </c>
      <c r="F19" s="26"/>
      <c r="G19" s="52">
        <v>0</v>
      </c>
      <c r="H19" s="52">
        <v>56.281016000000001</v>
      </c>
      <c r="I19" s="52">
        <v>38.863309000000001</v>
      </c>
      <c r="J19" s="49">
        <f t="shared" si="0"/>
        <v>5.6702665415805341E-2</v>
      </c>
      <c r="K19" s="49">
        <f t="shared" si="1"/>
        <v>-0.30947747993746244</v>
      </c>
      <c r="L19" s="49">
        <f t="shared" si="2"/>
        <v>0</v>
      </c>
      <c r="M19" s="12"/>
      <c r="N19" s="15"/>
      <c r="O19" s="14"/>
    </row>
    <row r="20" spans="2:15" ht="15.75" x14ac:dyDescent="0.25">
      <c r="B20" s="13"/>
      <c r="C20" s="15"/>
      <c r="D20" s="15"/>
      <c r="E20" s="25" t="s">
        <v>53</v>
      </c>
      <c r="F20" s="26"/>
      <c r="G20" s="52">
        <v>28.981787489999999</v>
      </c>
      <c r="H20" s="52">
        <v>33.698139189999992</v>
      </c>
      <c r="I20" s="52">
        <v>38.078785360000005</v>
      </c>
      <c r="J20" s="49">
        <f t="shared" si="0"/>
        <v>5.5558023268382703E-2</v>
      </c>
      <c r="K20" s="49">
        <f t="shared" si="1"/>
        <v>0.12999667860888842</v>
      </c>
      <c r="L20" s="49">
        <f t="shared" si="2"/>
        <v>5.6115906757829848E-2</v>
      </c>
      <c r="M20" s="12"/>
      <c r="N20" s="15"/>
      <c r="O20" s="14"/>
    </row>
    <row r="21" spans="2:15" x14ac:dyDescent="0.25">
      <c r="B21" s="13"/>
      <c r="C21" s="15"/>
      <c r="D21" s="15"/>
      <c r="E21" s="25"/>
      <c r="F21" s="26" t="s">
        <v>1</v>
      </c>
      <c r="G21" s="27">
        <f>SUM(G14:G20)</f>
        <v>374.25495448999993</v>
      </c>
      <c r="H21" s="27">
        <f>SUM(H14:H20)</f>
        <v>659.56985319</v>
      </c>
      <c r="I21" s="27">
        <f t="shared" ref="I21" si="3">SUM(I14:I20)</f>
        <v>685.38769235999996</v>
      </c>
      <c r="J21" s="28">
        <f>SUM(J14:J20)</f>
        <v>1.0000000000000002</v>
      </c>
      <c r="K21" s="28">
        <f>+I21/H21-1</f>
        <v>3.9143449393771235E-2</v>
      </c>
      <c r="L21" s="28">
        <f t="shared" si="2"/>
        <v>0.12863560969313248</v>
      </c>
      <c r="M21" s="12"/>
      <c r="N21" s="15"/>
      <c r="O21" s="14"/>
    </row>
    <row r="22" spans="2:15" x14ac:dyDescent="0.25">
      <c r="B22" s="110"/>
      <c r="C22" s="18"/>
      <c r="D22" s="18"/>
      <c r="E22" s="160" t="s">
        <v>45</v>
      </c>
      <c r="F22" s="160"/>
      <c r="G22" s="160"/>
      <c r="H22" s="160"/>
      <c r="I22" s="160"/>
      <c r="J22" s="160"/>
      <c r="K22" s="160"/>
      <c r="L22" s="160"/>
      <c r="M22" s="18"/>
      <c r="N22" s="18"/>
      <c r="O22" s="111"/>
    </row>
    <row r="23" spans="2:15" x14ac:dyDescent="0.25">
      <c r="B23" s="110"/>
      <c r="C23" s="18"/>
      <c r="D23" s="18"/>
      <c r="E23" s="29" t="s">
        <v>11</v>
      </c>
      <c r="F23" s="29"/>
      <c r="G23" s="112"/>
      <c r="H23" s="112"/>
      <c r="I23" s="112"/>
      <c r="J23" s="112"/>
      <c r="K23" s="112"/>
      <c r="L23" s="18"/>
      <c r="M23" s="18"/>
      <c r="N23" s="18"/>
      <c r="O23" s="111"/>
    </row>
    <row r="24" spans="2:15" x14ac:dyDescent="0.25">
      <c r="B24" s="110"/>
      <c r="C24" s="18"/>
      <c r="D24" s="18"/>
      <c r="E24" s="29" t="s">
        <v>12</v>
      </c>
      <c r="F24" s="29"/>
      <c r="G24" s="112"/>
      <c r="H24" s="112"/>
      <c r="I24" s="112"/>
      <c r="J24" s="112"/>
      <c r="K24" s="112"/>
      <c r="L24" s="18"/>
      <c r="M24" s="18"/>
      <c r="N24" s="18"/>
      <c r="O24" s="111"/>
    </row>
    <row r="25" spans="2:15" x14ac:dyDescent="0.25"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5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</row>
    <row r="29" spans="2:15" x14ac:dyDescent="0.25">
      <c r="B29" s="110"/>
      <c r="C29" s="144" t="s">
        <v>13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11"/>
    </row>
    <row r="30" spans="2:15" ht="15" customHeight="1" x14ac:dyDescent="0.25">
      <c r="B30" s="110"/>
      <c r="C30" s="145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",FIXED(K43*100,1), "% del total,  equivalente a S/ ",FIXED(I43,1)," millones.")</f>
        <v>Los créditos directos en esta región ascendieron a S/ 594.8 millones al 31 de diciembre del 2017 creciendo 7.3% respecto al mismo mes del año previo. Los créditos a las Pequeñas y Microempresas representaron el 40.1% del total,  equivalente a S/ 238.7 millones.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11"/>
    </row>
    <row r="31" spans="2:15" x14ac:dyDescent="0.25">
      <c r="B31" s="110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11"/>
    </row>
    <row r="32" spans="2:15" x14ac:dyDescent="0.25">
      <c r="B32" s="1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11"/>
    </row>
    <row r="33" spans="2:15" x14ac:dyDescent="0.25">
      <c r="B33" s="110"/>
      <c r="C33" s="18"/>
      <c r="D33" s="18"/>
      <c r="E33" s="18"/>
      <c r="F33" s="150" t="s">
        <v>46</v>
      </c>
      <c r="G33" s="150"/>
      <c r="H33" s="150"/>
      <c r="I33" s="150"/>
      <c r="J33" s="150"/>
      <c r="K33" s="150"/>
      <c r="L33" s="18"/>
      <c r="M33" s="18"/>
      <c r="N33" s="18"/>
      <c r="O33" s="111"/>
    </row>
    <row r="34" spans="2:15" x14ac:dyDescent="0.25">
      <c r="B34" s="110"/>
      <c r="C34" s="18"/>
      <c r="D34" s="18"/>
      <c r="E34" s="18"/>
      <c r="F34" s="159" t="s">
        <v>3</v>
      </c>
      <c r="G34" s="159"/>
      <c r="H34" s="159"/>
      <c r="I34" s="159"/>
      <c r="J34" s="159"/>
      <c r="K34" s="159"/>
      <c r="L34" s="18"/>
      <c r="M34" s="18"/>
      <c r="N34" s="18"/>
      <c r="O34" s="111"/>
    </row>
    <row r="35" spans="2:15" x14ac:dyDescent="0.25">
      <c r="B35" s="13"/>
      <c r="C35" s="15"/>
      <c r="D35" s="15"/>
      <c r="E35" s="15"/>
      <c r="F35" s="164" t="s">
        <v>14</v>
      </c>
      <c r="G35" s="164"/>
      <c r="H35" s="34">
        <v>42705</v>
      </c>
      <c r="I35" s="35">
        <v>43070</v>
      </c>
      <c r="J35" s="36" t="s">
        <v>15</v>
      </c>
      <c r="K35" s="35" t="s">
        <v>42</v>
      </c>
      <c r="L35" s="15"/>
      <c r="M35" s="15"/>
      <c r="N35" s="15"/>
      <c r="O35" s="14"/>
    </row>
    <row r="36" spans="2:15" x14ac:dyDescent="0.25">
      <c r="B36" s="13"/>
      <c r="C36" s="15"/>
      <c r="D36" s="15"/>
      <c r="E36" s="15"/>
      <c r="F36" s="25" t="s">
        <v>16</v>
      </c>
      <c r="G36" s="26"/>
      <c r="H36" s="51">
        <v>0</v>
      </c>
      <c r="I36" s="52">
        <v>0</v>
      </c>
      <c r="J36" s="49">
        <f>+IFERROR(I36/H36-1,0)</f>
        <v>0</v>
      </c>
      <c r="K36" s="49">
        <f>+I36/I44</f>
        <v>0</v>
      </c>
      <c r="L36" s="15"/>
      <c r="M36" s="15"/>
      <c r="N36" s="15"/>
      <c r="O36" s="14"/>
    </row>
    <row r="37" spans="2:15" x14ac:dyDescent="0.25">
      <c r="B37" s="13"/>
      <c r="C37" s="15"/>
      <c r="D37" s="15"/>
      <c r="E37" s="15"/>
      <c r="F37" s="25" t="s">
        <v>17</v>
      </c>
      <c r="G37" s="26"/>
      <c r="H37" s="52">
        <v>42.955611599999997</v>
      </c>
      <c r="I37" s="52">
        <v>29.482843169999999</v>
      </c>
      <c r="J37" s="49">
        <f t="shared" ref="J37:J44" si="4">+IFERROR(I37/H37-1,0)</f>
        <v>-0.31364396706669173</v>
      </c>
      <c r="K37" s="49">
        <f>+I37/I44</f>
        <v>4.9565594042630452E-2</v>
      </c>
      <c r="L37" s="15"/>
      <c r="M37" s="15"/>
      <c r="N37" s="15"/>
      <c r="O37" s="14"/>
    </row>
    <row r="38" spans="2:15" x14ac:dyDescent="0.25">
      <c r="B38" s="13"/>
      <c r="C38" s="15"/>
      <c r="D38" s="15"/>
      <c r="E38" s="15"/>
      <c r="F38" s="25" t="s">
        <v>18</v>
      </c>
      <c r="G38" s="26"/>
      <c r="H38" s="52">
        <v>65.10221018</v>
      </c>
      <c r="I38" s="52">
        <v>72.248533120000005</v>
      </c>
      <c r="J38" s="49">
        <f t="shared" si="4"/>
        <v>0.10977081915101272</v>
      </c>
      <c r="K38" s="49">
        <f>+I38/I44</f>
        <v>0.12146187673125493</v>
      </c>
      <c r="L38" s="15"/>
      <c r="M38" s="15"/>
      <c r="N38" s="15"/>
      <c r="O38" s="14"/>
    </row>
    <row r="39" spans="2:15" x14ac:dyDescent="0.25">
      <c r="B39" s="13"/>
      <c r="C39" s="15"/>
      <c r="D39" s="15"/>
      <c r="E39" s="15"/>
      <c r="F39" s="119" t="s">
        <v>19</v>
      </c>
      <c r="G39" s="120"/>
      <c r="H39" s="132">
        <v>142.89524244</v>
      </c>
      <c r="I39" s="132">
        <v>165.33795491000001</v>
      </c>
      <c r="J39" s="125">
        <f>+IFERROR(I39/H39-1,0)</f>
        <v>0.15705710061987133</v>
      </c>
      <c r="K39" s="125">
        <f>+I39/I44</f>
        <v>0.2779607755484933</v>
      </c>
      <c r="L39" s="15"/>
      <c r="M39" s="15"/>
      <c r="N39" s="15"/>
      <c r="O39" s="14"/>
    </row>
    <row r="40" spans="2:15" x14ac:dyDescent="0.25">
      <c r="B40" s="13"/>
      <c r="C40" s="15"/>
      <c r="D40" s="15"/>
      <c r="E40" s="15"/>
      <c r="F40" s="119" t="s">
        <v>20</v>
      </c>
      <c r="G40" s="120"/>
      <c r="H40" s="132">
        <v>63.225215970000001</v>
      </c>
      <c r="I40" s="132">
        <v>73.331434270000003</v>
      </c>
      <c r="J40" s="125">
        <f>+IFERROR(I40/H40-1,0)</f>
        <v>0.15984474145245064</v>
      </c>
      <c r="K40" s="125">
        <f>+I40/I44</f>
        <v>0.12328241481435993</v>
      </c>
      <c r="L40" s="30"/>
      <c r="M40" s="16"/>
      <c r="N40" s="15"/>
      <c r="O40" s="14"/>
    </row>
    <row r="41" spans="2:15" x14ac:dyDescent="0.25">
      <c r="B41" s="13"/>
      <c r="C41" s="15"/>
      <c r="D41" s="15"/>
      <c r="E41" s="15"/>
      <c r="F41" s="25" t="s">
        <v>21</v>
      </c>
      <c r="G41" s="26"/>
      <c r="H41" s="52">
        <v>194.08080956999999</v>
      </c>
      <c r="I41" s="52">
        <v>208.30390098999999</v>
      </c>
      <c r="J41" s="49">
        <f>+IFERROR(I41/H41-1,0)</f>
        <v>7.3284378045991749E-2</v>
      </c>
      <c r="K41" s="49">
        <f>+I41/I44</f>
        <v>0.35019372230940193</v>
      </c>
      <c r="L41" s="31"/>
      <c r="M41" s="32"/>
      <c r="N41" s="15"/>
      <c r="O41" s="14"/>
    </row>
    <row r="42" spans="2:15" x14ac:dyDescent="0.25">
      <c r="B42" s="13"/>
      <c r="C42" s="15"/>
      <c r="D42" s="15"/>
      <c r="E42" s="15"/>
      <c r="F42" s="25" t="s">
        <v>22</v>
      </c>
      <c r="G42" s="26"/>
      <c r="H42" s="52">
        <v>46.263109359999994</v>
      </c>
      <c r="I42" s="52">
        <v>46.120105430000002</v>
      </c>
      <c r="J42" s="49">
        <f>+IFERROR(I42/H42-1,0)</f>
        <v>-3.0911007059035711E-3</v>
      </c>
      <c r="K42" s="49">
        <f>+I42/I44</f>
        <v>7.7535616553859529E-2</v>
      </c>
      <c r="L42" s="15"/>
      <c r="M42" s="15"/>
      <c r="N42" s="15"/>
      <c r="O42" s="14"/>
    </row>
    <row r="43" spans="2:15" x14ac:dyDescent="0.25">
      <c r="B43" s="13"/>
      <c r="C43" s="15"/>
      <c r="D43" s="15"/>
      <c r="E43" s="15"/>
      <c r="F43" s="121" t="s">
        <v>85</v>
      </c>
      <c r="G43" s="122"/>
      <c r="H43" s="123">
        <f>+H39+H40</f>
        <v>206.12045841</v>
      </c>
      <c r="I43" s="123">
        <f>+I39+I40</f>
        <v>238.66938918</v>
      </c>
      <c r="J43" s="124">
        <f>+IFERROR(I43/H43-1,0)</f>
        <v>0.15791217922316081</v>
      </c>
      <c r="K43" s="124">
        <f>+I43/I44</f>
        <v>0.40124319036285322</v>
      </c>
      <c r="L43" s="15"/>
      <c r="M43" s="15"/>
      <c r="N43" s="15"/>
      <c r="O43" s="14"/>
    </row>
    <row r="44" spans="2:15" x14ac:dyDescent="0.25">
      <c r="B44" s="13"/>
      <c r="C44" s="15"/>
      <c r="D44" s="15"/>
      <c r="E44" s="15"/>
      <c r="F44" s="37" t="s">
        <v>23</v>
      </c>
      <c r="G44" s="38"/>
      <c r="H44" s="27">
        <f>SUM(H36:H42)</f>
        <v>554.52219911999998</v>
      </c>
      <c r="I44" s="27">
        <f>SUM(I36:I42)</f>
        <v>594.82477188999997</v>
      </c>
      <c r="J44" s="28">
        <f t="shared" si="4"/>
        <v>7.2679818470672952E-2</v>
      </c>
      <c r="K44" s="28">
        <f>SUM(K36:K42)-K43</f>
        <v>0.59875680963714673</v>
      </c>
      <c r="L44" s="15"/>
      <c r="M44" s="15"/>
      <c r="N44" s="15"/>
      <c r="O44" s="14"/>
    </row>
    <row r="45" spans="2:15" x14ac:dyDescent="0.25">
      <c r="B45" s="110"/>
      <c r="C45" s="18"/>
      <c r="D45" s="18"/>
      <c r="E45" s="18"/>
      <c r="F45" s="154" t="s">
        <v>10</v>
      </c>
      <c r="G45" s="154"/>
      <c r="H45" s="154"/>
      <c r="I45" s="154"/>
      <c r="J45" s="154"/>
      <c r="K45" s="154"/>
      <c r="L45" s="18"/>
      <c r="M45" s="18"/>
      <c r="N45" s="18"/>
      <c r="O45" s="111"/>
    </row>
    <row r="46" spans="2:15" x14ac:dyDescent="0.25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/>
    </row>
    <row r="47" spans="2:15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15" x14ac:dyDescent="0.25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</row>
    <row r="50" spans="2:15" x14ac:dyDescent="0.25">
      <c r="B50" s="110"/>
      <c r="C50" s="144" t="s">
        <v>24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11"/>
    </row>
    <row r="51" spans="2:15" ht="15" customHeight="1" x14ac:dyDescent="0.25">
      <c r="B51" s="110"/>
      <c r="C51" s="145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70.7 millones a diciembre del 2012 a S/ 165.3 millones a diciembre del 2017, en el mismo sentido en las microempresas el crédito paso de S/ 39.6 millones el 2012 a S/ 73.3 millones el 2017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11"/>
    </row>
    <row r="52" spans="2:15" x14ac:dyDescent="0.25">
      <c r="B52" s="110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11"/>
    </row>
    <row r="53" spans="2:15" x14ac:dyDescent="0.25">
      <c r="B53" s="110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1"/>
    </row>
    <row r="54" spans="2:15" x14ac:dyDescent="0.25">
      <c r="B54" s="110"/>
      <c r="C54" s="112"/>
      <c r="D54" s="112"/>
      <c r="E54" s="150" t="s">
        <v>48</v>
      </c>
      <c r="F54" s="150"/>
      <c r="G54" s="150"/>
      <c r="H54" s="150"/>
      <c r="I54" s="150"/>
      <c r="J54" s="150"/>
      <c r="K54" s="150"/>
      <c r="L54" s="112"/>
      <c r="M54" s="112"/>
      <c r="N54" s="112"/>
      <c r="O54" s="111"/>
    </row>
    <row r="55" spans="2:15" x14ac:dyDescent="0.25">
      <c r="B55" s="110"/>
      <c r="C55" s="112"/>
      <c r="D55" s="112"/>
      <c r="E55" s="156" t="s">
        <v>3</v>
      </c>
      <c r="F55" s="156"/>
      <c r="G55" s="156"/>
      <c r="H55" s="156"/>
      <c r="I55" s="156"/>
      <c r="J55" s="156"/>
      <c r="K55" s="156"/>
      <c r="L55" s="112"/>
      <c r="M55" s="112"/>
      <c r="N55" s="112"/>
      <c r="O55" s="111"/>
    </row>
    <row r="56" spans="2:15" x14ac:dyDescent="0.25">
      <c r="B56" s="13"/>
      <c r="C56" s="16"/>
      <c r="D56" s="16"/>
      <c r="E56" s="39" t="s">
        <v>47</v>
      </c>
      <c r="F56" s="39" t="s">
        <v>25</v>
      </c>
      <c r="G56" s="39" t="s">
        <v>15</v>
      </c>
      <c r="H56" s="39" t="s">
        <v>20</v>
      </c>
      <c r="I56" s="39" t="s">
        <v>15</v>
      </c>
      <c r="J56" s="39" t="s">
        <v>26</v>
      </c>
      <c r="K56" s="39" t="s">
        <v>15</v>
      </c>
      <c r="L56" s="16"/>
      <c r="M56" s="16"/>
      <c r="N56" s="16"/>
      <c r="O56" s="14"/>
    </row>
    <row r="57" spans="2:15" x14ac:dyDescent="0.25">
      <c r="B57" s="13"/>
      <c r="C57" s="16"/>
      <c r="D57" s="16"/>
      <c r="E57" s="40">
        <v>2011</v>
      </c>
      <c r="F57" s="44">
        <v>47.845369999999996</v>
      </c>
      <c r="G57" s="41" t="s">
        <v>27</v>
      </c>
      <c r="H57" s="43">
        <v>32.13355</v>
      </c>
      <c r="I57" s="41" t="s">
        <v>27</v>
      </c>
      <c r="J57" s="43">
        <f>+H57+F57</f>
        <v>79.978919999999988</v>
      </c>
      <c r="K57" s="41" t="s">
        <v>27</v>
      </c>
      <c r="L57" s="16"/>
      <c r="M57" s="16"/>
      <c r="N57" s="16"/>
      <c r="O57" s="14"/>
    </row>
    <row r="58" spans="2:15" x14ac:dyDescent="0.25">
      <c r="B58" s="13"/>
      <c r="C58" s="16"/>
      <c r="D58" s="16"/>
      <c r="E58" s="40">
        <v>2012</v>
      </c>
      <c r="F58" s="44">
        <v>70.706340269999998</v>
      </c>
      <c r="G58" s="41">
        <f t="shared" ref="G58:I62" si="5">+F58/F57-1</f>
        <v>0.47780945721602741</v>
      </c>
      <c r="H58" s="43">
        <v>39.584293810000005</v>
      </c>
      <c r="I58" s="41">
        <f t="shared" si="5"/>
        <v>0.23186805721745674</v>
      </c>
      <c r="J58" s="43">
        <f t="shared" ref="J58:J63" si="6">+H58+F58</f>
        <v>110.29063408</v>
      </c>
      <c r="K58" s="41">
        <f t="shared" ref="K58:K62" si="7">+J58/J57-1</f>
        <v>0.37899629152281644</v>
      </c>
      <c r="L58" s="16"/>
      <c r="M58" s="16"/>
      <c r="N58" s="16"/>
      <c r="O58" s="14"/>
    </row>
    <row r="59" spans="2:15" x14ac:dyDescent="0.25">
      <c r="B59" s="13"/>
      <c r="C59" s="16"/>
      <c r="D59" s="16"/>
      <c r="E59" s="40">
        <v>2013</v>
      </c>
      <c r="F59" s="44">
        <v>79.454599290000019</v>
      </c>
      <c r="G59" s="41">
        <f t="shared" si="5"/>
        <v>0.12372665572272346</v>
      </c>
      <c r="H59" s="43">
        <v>49.400579810000011</v>
      </c>
      <c r="I59" s="41">
        <f t="shared" si="5"/>
        <v>0.24798436589817752</v>
      </c>
      <c r="J59" s="43">
        <f t="shared" si="6"/>
        <v>128.85517910000004</v>
      </c>
      <c r="K59" s="41">
        <f t="shared" si="7"/>
        <v>0.16832385791284987</v>
      </c>
      <c r="L59" s="16"/>
      <c r="M59" s="16"/>
      <c r="N59" s="16"/>
      <c r="O59" s="14"/>
    </row>
    <row r="60" spans="2:15" x14ac:dyDescent="0.25">
      <c r="B60" s="13"/>
      <c r="C60" s="16"/>
      <c r="D60" s="16"/>
      <c r="E60" s="40">
        <v>2014</v>
      </c>
      <c r="F60" s="44">
        <v>90.150417570000002</v>
      </c>
      <c r="G60" s="41">
        <f>+F60/F59-1</f>
        <v>0.13461547066597745</v>
      </c>
      <c r="H60" s="43">
        <v>50.107345000000002</v>
      </c>
      <c r="I60" s="41">
        <f t="shared" si="5"/>
        <v>1.4306819732041287E-2</v>
      </c>
      <c r="J60" s="43">
        <f t="shared" si="6"/>
        <v>140.25776257000001</v>
      </c>
      <c r="K60" s="41">
        <f t="shared" si="7"/>
        <v>8.8491464213097837E-2</v>
      </c>
      <c r="L60" s="16"/>
      <c r="M60" s="16"/>
      <c r="N60" s="16"/>
      <c r="O60" s="14"/>
    </row>
    <row r="61" spans="2:15" x14ac:dyDescent="0.25">
      <c r="B61" s="13"/>
      <c r="C61" s="16"/>
      <c r="D61" s="16"/>
      <c r="E61" s="40">
        <v>2015</v>
      </c>
      <c r="F61" s="44">
        <v>110.05175515000001</v>
      </c>
      <c r="G61" s="41">
        <f t="shared" si="5"/>
        <v>0.22075702050461388</v>
      </c>
      <c r="H61" s="43">
        <v>56.455290220000002</v>
      </c>
      <c r="I61" s="41">
        <f t="shared" si="5"/>
        <v>0.12668692025091333</v>
      </c>
      <c r="J61" s="43">
        <f t="shared" si="6"/>
        <v>166.50704537000001</v>
      </c>
      <c r="K61" s="41">
        <f t="shared" si="7"/>
        <v>0.18715030326324711</v>
      </c>
      <c r="L61" s="16"/>
      <c r="M61" s="16"/>
      <c r="N61" s="16"/>
      <c r="O61" s="14"/>
    </row>
    <row r="62" spans="2:15" x14ac:dyDescent="0.25">
      <c r="B62" s="110"/>
      <c r="C62" s="112"/>
      <c r="D62" s="112"/>
      <c r="E62" s="40">
        <v>2016</v>
      </c>
      <c r="F62" s="44">
        <f>+D90</f>
        <v>142.89524244</v>
      </c>
      <c r="G62" s="41">
        <f t="shared" si="5"/>
        <v>0.29843674228761263</v>
      </c>
      <c r="H62" s="43">
        <f>+J90</f>
        <v>63.225215970000008</v>
      </c>
      <c r="I62" s="41">
        <f t="shared" si="5"/>
        <v>0.11991658750877643</v>
      </c>
      <c r="J62" s="43">
        <f t="shared" si="6"/>
        <v>206.12045841000003</v>
      </c>
      <c r="K62" s="41">
        <f t="shared" si="7"/>
        <v>0.23790832965640529</v>
      </c>
      <c r="L62" s="112"/>
      <c r="M62" s="112"/>
      <c r="N62" s="112"/>
      <c r="O62" s="111"/>
    </row>
    <row r="63" spans="2:15" x14ac:dyDescent="0.25">
      <c r="B63" s="110"/>
      <c r="C63" s="112"/>
      <c r="D63" s="112"/>
      <c r="E63" s="40">
        <v>2017</v>
      </c>
      <c r="F63" s="44">
        <f>+E90</f>
        <v>165.33795491000001</v>
      </c>
      <c r="G63" s="41">
        <f>+F63/F61-1</f>
        <v>0.50236545236961638</v>
      </c>
      <c r="H63" s="43">
        <f>+K90</f>
        <v>73.331434269999988</v>
      </c>
      <c r="I63" s="41">
        <f>+H63/H61-1</f>
        <v>0.29892936488742738</v>
      </c>
      <c r="J63" s="43">
        <f t="shared" si="6"/>
        <v>238.66938918</v>
      </c>
      <c r="K63" s="41">
        <f>+J63/J61-1</f>
        <v>0.43338913167095128</v>
      </c>
      <c r="L63" s="112"/>
      <c r="M63" s="112"/>
      <c r="N63" s="112"/>
      <c r="O63" s="111"/>
    </row>
    <row r="64" spans="2:15" x14ac:dyDescent="0.25">
      <c r="B64" s="110"/>
      <c r="C64" s="112"/>
      <c r="D64" s="112"/>
      <c r="E64" s="148" t="s">
        <v>28</v>
      </c>
      <c r="F64" s="148"/>
      <c r="G64" s="148"/>
      <c r="H64" s="148"/>
      <c r="I64" s="148"/>
      <c r="J64" s="148"/>
      <c r="K64" s="148"/>
      <c r="L64" s="112"/>
      <c r="M64" s="112"/>
      <c r="N64" s="112"/>
      <c r="O64" s="111"/>
    </row>
    <row r="65" spans="2:15" x14ac:dyDescent="0.25">
      <c r="B65" s="110"/>
      <c r="C65" s="112"/>
      <c r="D65" s="112"/>
      <c r="E65" s="112"/>
      <c r="F65" s="126"/>
      <c r="G65" s="127"/>
      <c r="H65" s="127"/>
      <c r="I65" s="127"/>
      <c r="J65" s="112"/>
      <c r="K65" s="127"/>
      <c r="L65" s="112"/>
      <c r="M65" s="112"/>
      <c r="N65" s="112"/>
      <c r="O65" s="111"/>
    </row>
    <row r="66" spans="2:15" x14ac:dyDescent="0.25">
      <c r="B66" s="110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1"/>
    </row>
    <row r="67" spans="2:15" ht="15" customHeight="1" x14ac:dyDescent="0.25">
      <c r="B67" s="110"/>
      <c r="C67" s="145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50.2% respeto a diciembre del 2016, mientras que en las microempresas creció en 29.9% el mismo periodo de comparación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11"/>
    </row>
    <row r="68" spans="2:15" x14ac:dyDescent="0.25">
      <c r="B68" s="110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11"/>
    </row>
    <row r="69" spans="2:15" x14ac:dyDescent="0.25">
      <c r="B69" s="110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1"/>
    </row>
    <row r="70" spans="2:15" x14ac:dyDescent="0.25">
      <c r="B70" s="110"/>
      <c r="C70" s="112"/>
      <c r="D70" s="112"/>
      <c r="E70" s="112"/>
      <c r="F70" s="155" t="s">
        <v>51</v>
      </c>
      <c r="G70" s="155"/>
      <c r="H70" s="155"/>
      <c r="I70" s="155"/>
      <c r="J70" s="155"/>
      <c r="K70" s="112"/>
      <c r="L70" s="112"/>
      <c r="M70" s="112"/>
      <c r="N70" s="112"/>
      <c r="O70" s="111"/>
    </row>
    <row r="71" spans="2:15" x14ac:dyDescent="0.25">
      <c r="B71" s="110"/>
      <c r="C71" s="112"/>
      <c r="D71" s="112"/>
      <c r="E71" s="112"/>
      <c r="F71" s="156" t="s">
        <v>49</v>
      </c>
      <c r="G71" s="156"/>
      <c r="H71" s="156"/>
      <c r="I71" s="156"/>
      <c r="J71" s="156"/>
      <c r="K71" s="112"/>
      <c r="L71" s="112"/>
      <c r="M71" s="112"/>
      <c r="N71" s="112"/>
      <c r="O71" s="111"/>
    </row>
    <row r="72" spans="2:15" x14ac:dyDescent="0.25">
      <c r="B72" s="13"/>
      <c r="C72" s="16"/>
      <c r="D72" s="16"/>
      <c r="E72" s="16"/>
      <c r="F72" s="39" t="s">
        <v>31</v>
      </c>
      <c r="G72" s="39">
        <v>42705</v>
      </c>
      <c r="H72" s="39">
        <v>43070</v>
      </c>
      <c r="I72" s="39" t="s">
        <v>15</v>
      </c>
      <c r="J72" s="39" t="s">
        <v>50</v>
      </c>
      <c r="K72" s="16"/>
      <c r="L72" s="16"/>
      <c r="M72" s="16"/>
      <c r="N72" s="16"/>
      <c r="O72" s="14"/>
    </row>
    <row r="73" spans="2:15" x14ac:dyDescent="0.25">
      <c r="B73" s="110"/>
      <c r="C73" s="112"/>
      <c r="D73" s="112"/>
      <c r="E73" s="112"/>
      <c r="F73" s="42" t="s">
        <v>5</v>
      </c>
      <c r="G73" s="44">
        <f>+D85+J85</f>
        <v>51.527726520000009</v>
      </c>
      <c r="H73" s="44">
        <f t="shared" ref="H73:H77" si="8">+E85+K85</f>
        <v>60.177042099999994</v>
      </c>
      <c r="I73" s="46">
        <f>+H73/G73-1</f>
        <v>0.16785750437956604</v>
      </c>
      <c r="J73" s="46">
        <f>+H73/$H$78</f>
        <v>0.2521355683975694</v>
      </c>
      <c r="K73" s="112"/>
      <c r="L73" s="112"/>
      <c r="M73" s="112"/>
      <c r="N73" s="112"/>
      <c r="O73" s="111"/>
    </row>
    <row r="74" spans="2:15" x14ac:dyDescent="0.25">
      <c r="B74" s="110"/>
      <c r="C74" s="112"/>
      <c r="D74" s="112"/>
      <c r="E74" s="112"/>
      <c r="F74" s="42" t="s">
        <v>33</v>
      </c>
      <c r="G74" s="44">
        <f t="shared" ref="G74:G77" si="9">+D86+J86</f>
        <v>88.447068480000013</v>
      </c>
      <c r="H74" s="44">
        <f t="shared" si="8"/>
        <v>111.87588314</v>
      </c>
      <c r="I74" s="46">
        <f t="shared" ref="I74:I78" si="10">+H74/G74-1</f>
        <v>0.26489079923884429</v>
      </c>
      <c r="J74" s="46">
        <f t="shared" ref="J74:J77" si="11">+H74/$H$78</f>
        <v>0.46874835321099895</v>
      </c>
      <c r="K74" s="112"/>
      <c r="L74" s="112"/>
      <c r="M74" s="112"/>
      <c r="N74" s="112"/>
      <c r="O74" s="111"/>
    </row>
    <row r="75" spans="2:15" x14ac:dyDescent="0.25">
      <c r="B75" s="110"/>
      <c r="C75" s="112"/>
      <c r="D75" s="112"/>
      <c r="E75" s="112"/>
      <c r="F75" s="42" t="s">
        <v>34</v>
      </c>
      <c r="G75" s="44">
        <f t="shared" si="9"/>
        <v>0</v>
      </c>
      <c r="H75" s="44">
        <f t="shared" si="8"/>
        <v>6.3866676499999997</v>
      </c>
      <c r="I75" s="46" t="e">
        <f t="shared" si="10"/>
        <v>#DIV/0!</v>
      </c>
      <c r="J75" s="46">
        <f t="shared" si="11"/>
        <v>2.6759475406304807E-2</v>
      </c>
      <c r="K75" s="112"/>
      <c r="L75" s="112"/>
      <c r="M75" s="112"/>
      <c r="N75" s="112"/>
      <c r="O75" s="111"/>
    </row>
    <row r="76" spans="2:15" x14ac:dyDescent="0.25">
      <c r="B76" s="110"/>
      <c r="C76" s="112"/>
      <c r="D76" s="112"/>
      <c r="E76" s="112"/>
      <c r="F76" s="42" t="s">
        <v>9</v>
      </c>
      <c r="G76" s="44">
        <f t="shared" si="9"/>
        <v>6.0052044700000007</v>
      </c>
      <c r="H76" s="44">
        <f t="shared" si="8"/>
        <v>0</v>
      </c>
      <c r="I76" s="46">
        <f t="shared" si="10"/>
        <v>-1</v>
      </c>
      <c r="J76" s="46">
        <f t="shared" si="11"/>
        <v>0</v>
      </c>
      <c r="K76" s="112"/>
      <c r="L76" s="112"/>
      <c r="M76" s="112"/>
      <c r="N76" s="112"/>
      <c r="O76" s="111"/>
    </row>
    <row r="77" spans="2:15" x14ac:dyDescent="0.25">
      <c r="B77" s="110"/>
      <c r="C77" s="112"/>
      <c r="D77" s="112"/>
      <c r="E77" s="112"/>
      <c r="F77" s="42" t="s">
        <v>32</v>
      </c>
      <c r="G77" s="44">
        <f t="shared" si="9"/>
        <v>60.140458940000002</v>
      </c>
      <c r="H77" s="44">
        <f t="shared" si="8"/>
        <v>60.229796289999996</v>
      </c>
      <c r="I77" s="46">
        <f t="shared" si="10"/>
        <v>1.4854783547482153E-3</v>
      </c>
      <c r="J77" s="46">
        <f t="shared" si="11"/>
        <v>0.25235660298512691</v>
      </c>
      <c r="K77" s="112"/>
      <c r="L77" s="112"/>
      <c r="M77" s="112"/>
      <c r="N77" s="112"/>
      <c r="O77" s="111"/>
    </row>
    <row r="78" spans="2:15" x14ac:dyDescent="0.25">
      <c r="B78" s="110"/>
      <c r="C78" s="112"/>
      <c r="D78" s="112"/>
      <c r="E78" s="112"/>
      <c r="F78" s="128" t="s">
        <v>1</v>
      </c>
      <c r="G78" s="129">
        <f>SUM(G73:G77)</f>
        <v>206.12045841000003</v>
      </c>
      <c r="H78" s="129">
        <f>SUM(H73:H77)</f>
        <v>238.66938917999997</v>
      </c>
      <c r="I78" s="130">
        <f t="shared" si="10"/>
        <v>0.15791217922316059</v>
      </c>
      <c r="J78" s="61">
        <f>SUM(J73:J77)</f>
        <v>1</v>
      </c>
      <c r="K78" s="112"/>
      <c r="L78" s="112"/>
      <c r="M78" s="112"/>
      <c r="N78" s="112"/>
      <c r="O78" s="111"/>
    </row>
    <row r="79" spans="2:15" x14ac:dyDescent="0.25">
      <c r="B79" s="110"/>
      <c r="C79" s="112"/>
      <c r="D79" s="112"/>
      <c r="E79" s="112"/>
      <c r="F79" s="163" t="s">
        <v>35</v>
      </c>
      <c r="G79" s="163"/>
      <c r="H79" s="163"/>
      <c r="I79" s="163"/>
      <c r="J79" s="163"/>
      <c r="K79" s="112"/>
      <c r="L79" s="112"/>
      <c r="M79" s="112"/>
      <c r="N79" s="112"/>
      <c r="O79" s="111"/>
    </row>
    <row r="80" spans="2:15" x14ac:dyDescent="0.25">
      <c r="B80" s="110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1"/>
    </row>
    <row r="81" spans="2:15" x14ac:dyDescent="0.25">
      <c r="B81" s="110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1"/>
    </row>
    <row r="82" spans="2:15" x14ac:dyDescent="0.25">
      <c r="B82" s="110"/>
      <c r="C82" s="155" t="s">
        <v>29</v>
      </c>
      <c r="D82" s="155"/>
      <c r="E82" s="155"/>
      <c r="F82" s="155"/>
      <c r="G82" s="155"/>
      <c r="H82" s="112"/>
      <c r="I82" s="155" t="s">
        <v>30</v>
      </c>
      <c r="J82" s="155"/>
      <c r="K82" s="155"/>
      <c r="L82" s="155"/>
      <c r="M82" s="155"/>
      <c r="N82" s="112"/>
      <c r="O82" s="111"/>
    </row>
    <row r="83" spans="2:15" x14ac:dyDescent="0.25">
      <c r="B83" s="110"/>
      <c r="C83" s="156" t="s">
        <v>49</v>
      </c>
      <c r="D83" s="156"/>
      <c r="E83" s="156"/>
      <c r="F83" s="156"/>
      <c r="G83" s="156"/>
      <c r="H83" s="112"/>
      <c r="I83" s="156" t="s">
        <v>49</v>
      </c>
      <c r="J83" s="156"/>
      <c r="K83" s="156"/>
      <c r="L83" s="156"/>
      <c r="M83" s="156"/>
      <c r="N83" s="112"/>
      <c r="O83" s="111"/>
    </row>
    <row r="84" spans="2:15" x14ac:dyDescent="0.25">
      <c r="B84" s="13"/>
      <c r="C84" s="39" t="s">
        <v>31</v>
      </c>
      <c r="D84" s="39">
        <v>42705</v>
      </c>
      <c r="E84" s="39">
        <v>43070</v>
      </c>
      <c r="F84" s="39" t="s">
        <v>15</v>
      </c>
      <c r="G84" s="39" t="s">
        <v>50</v>
      </c>
      <c r="H84" s="16"/>
      <c r="I84" s="39" t="s">
        <v>31</v>
      </c>
      <c r="J84" s="39">
        <v>42705</v>
      </c>
      <c r="K84" s="39">
        <v>43070</v>
      </c>
      <c r="L84" s="39" t="s">
        <v>15</v>
      </c>
      <c r="M84" s="39" t="s">
        <v>50</v>
      </c>
      <c r="N84" s="16"/>
      <c r="O84" s="14"/>
    </row>
    <row r="85" spans="2:15" x14ac:dyDescent="0.25">
      <c r="B85" s="13"/>
      <c r="C85" s="42" t="s">
        <v>5</v>
      </c>
      <c r="D85" s="44">
        <v>46.642931650000008</v>
      </c>
      <c r="E85" s="44">
        <v>51.818930109999997</v>
      </c>
      <c r="F85" s="46">
        <f t="shared" ref="F85:F90" si="12">+IFERROR(E85/D85-1,0)</f>
        <v>0.11097069324114806</v>
      </c>
      <c r="G85" s="46">
        <f>+E85/$E$90</f>
        <v>0.31341218740855414</v>
      </c>
      <c r="H85" s="16"/>
      <c r="I85" s="42" t="s">
        <v>5</v>
      </c>
      <c r="J85" s="44">
        <v>4.8847948699999995</v>
      </c>
      <c r="K85" s="43">
        <v>8.3581119900000012</v>
      </c>
      <c r="L85" s="46">
        <f t="shared" ref="L85:L90" si="13">+K85/J85-1</f>
        <v>0.71104666878263445</v>
      </c>
      <c r="M85" s="46">
        <f>+K85/$K$90</f>
        <v>0.11397720599908297</v>
      </c>
      <c r="N85" s="16"/>
      <c r="O85" s="14"/>
    </row>
    <row r="86" spans="2:15" x14ac:dyDescent="0.25">
      <c r="B86" s="13"/>
      <c r="C86" s="42" t="s">
        <v>33</v>
      </c>
      <c r="D86" s="44">
        <v>58.256470300000004</v>
      </c>
      <c r="E86" s="44">
        <v>78.011735970000004</v>
      </c>
      <c r="F86" s="46">
        <f t="shared" si="12"/>
        <v>0.33910852422516236</v>
      </c>
      <c r="G86" s="46">
        <f>+E86/$E$90</f>
        <v>0.47183198807838694</v>
      </c>
      <c r="H86" s="16"/>
      <c r="I86" s="42" t="s">
        <v>33</v>
      </c>
      <c r="J86" s="44">
        <v>30.190598180000002</v>
      </c>
      <c r="K86" s="43">
        <v>33.864147169999995</v>
      </c>
      <c r="L86" s="46">
        <f t="shared" si="13"/>
        <v>0.12167857583005981</v>
      </c>
      <c r="M86" s="46">
        <f>+K86/$K$90</f>
        <v>0.46179578385600834</v>
      </c>
      <c r="N86" s="16"/>
      <c r="O86" s="14"/>
    </row>
    <row r="87" spans="2:15" x14ac:dyDescent="0.25">
      <c r="B87" s="13"/>
      <c r="C87" s="42" t="s">
        <v>34</v>
      </c>
      <c r="D87" s="44">
        <v>0</v>
      </c>
      <c r="E87" s="44">
        <v>2.6749080300000001</v>
      </c>
      <c r="F87" s="46">
        <f t="shared" si="12"/>
        <v>0</v>
      </c>
      <c r="G87" s="46">
        <f>+E87/$E$90</f>
        <v>1.6178426976770448E-2</v>
      </c>
      <c r="H87" s="16"/>
      <c r="I87" s="42" t="s">
        <v>34</v>
      </c>
      <c r="J87" s="44">
        <v>0</v>
      </c>
      <c r="K87" s="43">
        <v>3.7117596199999996</v>
      </c>
      <c r="L87" s="46" t="e">
        <f t="shared" si="13"/>
        <v>#DIV/0!</v>
      </c>
      <c r="M87" s="46">
        <f>+K87/$K$90</f>
        <v>5.0616214682691493E-2</v>
      </c>
      <c r="N87" s="16"/>
      <c r="O87" s="14"/>
    </row>
    <row r="88" spans="2:15" x14ac:dyDescent="0.25">
      <c r="B88" s="13"/>
      <c r="C88" s="42" t="s">
        <v>9</v>
      </c>
      <c r="D88" s="44">
        <v>2.3387231700000002</v>
      </c>
      <c r="E88" s="44">
        <v>0</v>
      </c>
      <c r="F88" s="46">
        <f t="shared" si="12"/>
        <v>-1</v>
      </c>
      <c r="G88" s="46">
        <f>+E88/$E$90</f>
        <v>0</v>
      </c>
      <c r="H88" s="16"/>
      <c r="I88" s="42" t="s">
        <v>9</v>
      </c>
      <c r="J88" s="44">
        <v>3.6664813000000005</v>
      </c>
      <c r="K88" s="43">
        <v>0</v>
      </c>
      <c r="L88" s="46">
        <f t="shared" si="13"/>
        <v>-1</v>
      </c>
      <c r="M88" s="46">
        <f>+K88/$K$90</f>
        <v>0</v>
      </c>
      <c r="N88" s="16"/>
      <c r="O88" s="14"/>
    </row>
    <row r="89" spans="2:15" x14ac:dyDescent="0.25">
      <c r="B89" s="13"/>
      <c r="C89" s="42" t="s">
        <v>32</v>
      </c>
      <c r="D89" s="44">
        <v>35.657117319999998</v>
      </c>
      <c r="E89" s="44">
        <v>32.832380799999996</v>
      </c>
      <c r="F89" s="46">
        <f t="shared" si="12"/>
        <v>-7.9219430293531179E-2</v>
      </c>
      <c r="G89" s="46">
        <f t="shared" ref="G89" si="14">+E89/$E$90</f>
        <v>0.19857739753628839</v>
      </c>
      <c r="H89" s="16"/>
      <c r="I89" s="42" t="s">
        <v>32</v>
      </c>
      <c r="J89" s="44">
        <v>24.483341620000001</v>
      </c>
      <c r="K89" s="43">
        <v>27.39741549</v>
      </c>
      <c r="L89" s="46">
        <f t="shared" si="13"/>
        <v>0.11902271819054078</v>
      </c>
      <c r="M89" s="46">
        <f t="shared" ref="M89" si="15">+K89/$K$90</f>
        <v>0.37361079546221732</v>
      </c>
      <c r="N89" s="16"/>
      <c r="O89" s="14"/>
    </row>
    <row r="90" spans="2:15" x14ac:dyDescent="0.25">
      <c r="B90" s="13"/>
      <c r="C90" s="42" t="s">
        <v>1</v>
      </c>
      <c r="D90" s="44">
        <f>SUM(D85:D89)</f>
        <v>142.89524244</v>
      </c>
      <c r="E90" s="44">
        <f>SUM(E85:E89)</f>
        <v>165.33795491000001</v>
      </c>
      <c r="F90" s="45">
        <f t="shared" si="12"/>
        <v>0.15705710061987133</v>
      </c>
      <c r="G90" s="46">
        <f>SUM(G85:G89)</f>
        <v>0.99999999999999978</v>
      </c>
      <c r="H90" s="16"/>
      <c r="I90" s="42" t="s">
        <v>1</v>
      </c>
      <c r="J90" s="44">
        <f>SUM(J85:J89)</f>
        <v>63.225215970000008</v>
      </c>
      <c r="K90" s="43">
        <f>SUM(K85:K89)</f>
        <v>73.331434269999988</v>
      </c>
      <c r="L90" s="46">
        <f t="shared" si="13"/>
        <v>0.1598447414524502</v>
      </c>
      <c r="M90" s="46">
        <f>SUM(M85:M89)</f>
        <v>1</v>
      </c>
      <c r="N90" s="16"/>
      <c r="O90" s="14"/>
    </row>
    <row r="91" spans="2:15" x14ac:dyDescent="0.25">
      <c r="B91" s="13"/>
      <c r="C91" s="163" t="s">
        <v>35</v>
      </c>
      <c r="D91" s="163"/>
      <c r="E91" s="163"/>
      <c r="F91" s="163"/>
      <c r="G91" s="163"/>
      <c r="H91" s="16"/>
      <c r="I91" s="163" t="s">
        <v>35</v>
      </c>
      <c r="J91" s="163"/>
      <c r="K91" s="163"/>
      <c r="L91" s="163"/>
      <c r="M91" s="163"/>
      <c r="N91" s="16"/>
      <c r="O91" s="14"/>
    </row>
    <row r="92" spans="2:15" x14ac:dyDescent="0.25"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</row>
    <row r="93" spans="2:15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2:15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2:15" x14ac:dyDescent="0.25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8"/>
    </row>
    <row r="96" spans="2:15" x14ac:dyDescent="0.25">
      <c r="B96" s="110"/>
      <c r="C96" s="144" t="s">
        <v>41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11"/>
    </row>
    <row r="97" spans="2:15" ht="15" customHeight="1" x14ac:dyDescent="0.25">
      <c r="B97" s="110"/>
      <c r="C97" s="145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2.5% en diciembre del 2012 a  6.3% a diciembre del 2017.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11"/>
    </row>
    <row r="98" spans="2:15" x14ac:dyDescent="0.25">
      <c r="B98" s="110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11"/>
    </row>
    <row r="99" spans="2:15" x14ac:dyDescent="0.25">
      <c r="B99" s="110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1"/>
    </row>
    <row r="100" spans="2:15" x14ac:dyDescent="0.25">
      <c r="B100" s="110"/>
      <c r="C100" s="112"/>
      <c r="D100" s="146" t="s">
        <v>36</v>
      </c>
      <c r="E100" s="146"/>
      <c r="F100" s="146"/>
      <c r="G100" s="146"/>
      <c r="H100" s="146"/>
      <c r="I100" s="146"/>
      <c r="J100" s="146"/>
      <c r="K100" s="146"/>
      <c r="L100" s="146"/>
      <c r="M100" s="112"/>
      <c r="N100" s="112"/>
      <c r="O100" s="111"/>
    </row>
    <row r="101" spans="2:15" x14ac:dyDescent="0.25">
      <c r="B101" s="110"/>
      <c r="C101" s="112"/>
      <c r="D101" s="147" t="s">
        <v>37</v>
      </c>
      <c r="E101" s="147"/>
      <c r="F101" s="147"/>
      <c r="G101" s="147"/>
      <c r="H101" s="147"/>
      <c r="I101" s="147"/>
      <c r="J101" s="147"/>
      <c r="K101" s="147"/>
      <c r="L101" s="147"/>
      <c r="M101" s="112"/>
      <c r="N101" s="112"/>
      <c r="O101" s="111"/>
    </row>
    <row r="102" spans="2:15" x14ac:dyDescent="0.25">
      <c r="B102" s="13"/>
      <c r="C102" s="16"/>
      <c r="D102" s="39" t="s">
        <v>47</v>
      </c>
      <c r="E102" s="47" t="s">
        <v>5</v>
      </c>
      <c r="F102" s="47" t="s">
        <v>32</v>
      </c>
      <c r="G102" s="47" t="s">
        <v>33</v>
      </c>
      <c r="H102" s="47" t="s">
        <v>34</v>
      </c>
      <c r="I102" s="47" t="s">
        <v>9</v>
      </c>
      <c r="J102" s="48" t="s">
        <v>38</v>
      </c>
      <c r="K102" s="47" t="s">
        <v>39</v>
      </c>
      <c r="L102" s="47" t="s">
        <v>1</v>
      </c>
      <c r="M102" s="16"/>
      <c r="N102" s="16"/>
      <c r="O102" s="14"/>
    </row>
    <row r="103" spans="2:15" x14ac:dyDescent="0.25">
      <c r="B103" s="110"/>
      <c r="C103" s="112"/>
      <c r="D103" s="40">
        <v>2012</v>
      </c>
      <c r="E103" s="50">
        <v>3.0345881181473779E-2</v>
      </c>
      <c r="F103" s="50">
        <v>1.6048247364075442E-2</v>
      </c>
      <c r="G103" s="50">
        <v>2.5575688718888882E-2</v>
      </c>
      <c r="H103" s="50">
        <v>0</v>
      </c>
      <c r="I103" s="50">
        <v>4.5089437130996736E-3</v>
      </c>
      <c r="J103" s="50">
        <v>9.8732026138391923E-3</v>
      </c>
      <c r="K103" s="50">
        <v>0</v>
      </c>
      <c r="L103" s="50">
        <v>2.5036695900397542E-2</v>
      </c>
      <c r="M103" s="112"/>
      <c r="N103" s="112"/>
      <c r="O103" s="111"/>
    </row>
    <row r="104" spans="2:15" x14ac:dyDescent="0.25">
      <c r="B104" s="110"/>
      <c r="C104" s="112"/>
      <c r="D104" s="40">
        <v>2013</v>
      </c>
      <c r="E104" s="50">
        <v>2.6627252941073418E-2</v>
      </c>
      <c r="F104" s="50">
        <v>2.3880161233149465E-2</v>
      </c>
      <c r="G104" s="50">
        <v>2.3482587159714092E-2</v>
      </c>
      <c r="H104" s="50">
        <v>0</v>
      </c>
      <c r="I104" s="50">
        <v>1.0203814924063808E-2</v>
      </c>
      <c r="J104" s="50">
        <v>1.2913675874711362E-2</v>
      </c>
      <c r="K104" s="50">
        <v>8.0074132443495281E-3</v>
      </c>
      <c r="L104" s="50">
        <v>2.2593733938008866E-2</v>
      </c>
      <c r="M104" s="112"/>
      <c r="N104" s="112"/>
      <c r="O104" s="111"/>
    </row>
    <row r="105" spans="2:15" x14ac:dyDescent="0.25">
      <c r="B105" s="110"/>
      <c r="C105" s="112"/>
      <c r="D105" s="40">
        <v>2014</v>
      </c>
      <c r="E105" s="50">
        <v>4.4658683276951737E-2</v>
      </c>
      <c r="F105" s="50">
        <v>2.8949970310239333E-2</v>
      </c>
      <c r="G105" s="50">
        <v>3.4623697973226605E-2</v>
      </c>
      <c r="H105" s="50">
        <v>0</v>
      </c>
      <c r="I105" s="50">
        <v>3.4798568453612753E-2</v>
      </c>
      <c r="J105" s="50">
        <v>1.3484578090873341E-2</v>
      </c>
      <c r="K105" s="50">
        <v>1.099153794426532E-2</v>
      </c>
      <c r="L105" s="50">
        <v>3.4306480110047402E-2</v>
      </c>
      <c r="M105" s="112"/>
      <c r="N105" s="112"/>
      <c r="O105" s="111"/>
    </row>
    <row r="106" spans="2:15" x14ac:dyDescent="0.25">
      <c r="B106" s="110"/>
      <c r="C106" s="112"/>
      <c r="D106" s="40">
        <v>2015</v>
      </c>
      <c r="E106" s="50">
        <v>3.1769190507395038E-2</v>
      </c>
      <c r="F106" s="50">
        <v>3.546990432036868E-2</v>
      </c>
      <c r="G106" s="50">
        <v>3.2333415849574165E-2</v>
      </c>
      <c r="H106" s="50">
        <v>0</v>
      </c>
      <c r="I106" s="50">
        <v>6.3780968444951389E-2</v>
      </c>
      <c r="J106" s="50">
        <v>1.6369837865355581E-2</v>
      </c>
      <c r="K106" s="50">
        <v>1.2301929855031292E-2</v>
      </c>
      <c r="L106" s="50">
        <v>2.9684978828614237E-2</v>
      </c>
      <c r="M106" s="112"/>
      <c r="N106" s="112"/>
      <c r="O106" s="111"/>
    </row>
    <row r="107" spans="2:15" x14ac:dyDescent="0.25">
      <c r="B107" s="110"/>
      <c r="C107" s="112"/>
      <c r="D107" s="40">
        <v>2016</v>
      </c>
      <c r="E107" s="50">
        <v>4.4926178116127577E-2</v>
      </c>
      <c r="F107" s="50">
        <v>3.3137193012721472E-2</v>
      </c>
      <c r="G107" s="50">
        <v>3.1736684993848248E-2</v>
      </c>
      <c r="H107" s="50">
        <v>0</v>
      </c>
      <c r="I107" s="50">
        <v>0.12952052231001981</v>
      </c>
      <c r="J107" s="50">
        <v>1.7434149603558588E-2</v>
      </c>
      <c r="K107" s="50">
        <v>4.2840241583330128E-2</v>
      </c>
      <c r="L107" s="50">
        <v>3.9533169621775756E-2</v>
      </c>
      <c r="M107" s="112"/>
      <c r="N107" s="112"/>
      <c r="O107" s="111"/>
    </row>
    <row r="108" spans="2:15" x14ac:dyDescent="0.25">
      <c r="B108" s="110"/>
      <c r="C108" s="112"/>
      <c r="D108" s="40">
        <v>2017</v>
      </c>
      <c r="E108" s="50">
        <v>6.1314767836103817E-2</v>
      </c>
      <c r="F108" s="50">
        <v>2.609570569574006E-2</v>
      </c>
      <c r="G108" s="50">
        <v>2.8485820063061568E-2</v>
      </c>
      <c r="H108" s="50">
        <v>7.9831132325602294E-2</v>
      </c>
      <c r="I108" s="50">
        <v>0</v>
      </c>
      <c r="J108" s="50">
        <v>1.6091607550162708E-2</v>
      </c>
      <c r="K108" s="50">
        <v>0.36829446279173722</v>
      </c>
      <c r="L108" s="50">
        <v>6.2827384069101419E-2</v>
      </c>
      <c r="M108" s="112"/>
      <c r="N108" s="112"/>
      <c r="O108" s="111"/>
    </row>
    <row r="109" spans="2:15" x14ac:dyDescent="0.25">
      <c r="B109" s="110"/>
      <c r="C109" s="112"/>
      <c r="D109" s="148" t="s">
        <v>40</v>
      </c>
      <c r="E109" s="148"/>
      <c r="F109" s="148"/>
      <c r="G109" s="148"/>
      <c r="H109" s="148"/>
      <c r="I109" s="148"/>
      <c r="J109" s="148"/>
      <c r="K109" s="148"/>
      <c r="L109" s="148"/>
      <c r="M109" s="112"/>
      <c r="N109" s="112"/>
      <c r="O109" s="111"/>
    </row>
    <row r="110" spans="2:15" x14ac:dyDescent="0.25">
      <c r="B110" s="113"/>
      <c r="C110" s="85"/>
      <c r="D110" s="85"/>
      <c r="E110" s="131"/>
      <c r="F110" s="131"/>
      <c r="G110" s="131"/>
      <c r="H110" s="131"/>
      <c r="I110" s="131"/>
      <c r="J110" s="131"/>
      <c r="K110" s="131"/>
      <c r="L110" s="131"/>
      <c r="M110" s="85"/>
      <c r="N110" s="85"/>
      <c r="O110" s="115"/>
    </row>
  </sheetData>
  <mergeCells count="33">
    <mergeCell ref="D100:L100"/>
    <mergeCell ref="D101:L101"/>
    <mergeCell ref="D109:L109"/>
    <mergeCell ref="C83:G83"/>
    <mergeCell ref="I83:M83"/>
    <mergeCell ref="C91:G91"/>
    <mergeCell ref="I91:M91"/>
    <mergeCell ref="C96:N96"/>
    <mergeCell ref="C97:N98"/>
    <mergeCell ref="C67:N68"/>
    <mergeCell ref="F70:J70"/>
    <mergeCell ref="F71:J71"/>
    <mergeCell ref="F79:J79"/>
    <mergeCell ref="C82:G82"/>
    <mergeCell ref="I82:M82"/>
    <mergeCell ref="E64:K64"/>
    <mergeCell ref="E22:L22"/>
    <mergeCell ref="C29:N29"/>
    <mergeCell ref="C30:N31"/>
    <mergeCell ref="F33:K33"/>
    <mergeCell ref="F34:K34"/>
    <mergeCell ref="F35:G35"/>
    <mergeCell ref="F45:K45"/>
    <mergeCell ref="C50:N50"/>
    <mergeCell ref="C51:N52"/>
    <mergeCell ref="E54:K54"/>
    <mergeCell ref="E55:K55"/>
    <mergeCell ref="E13:F1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G20" sqref="G20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43" t="s">
        <v>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2:15" x14ac:dyDescent="0.25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2:15" x14ac:dyDescent="0.25"/>
    <row r="11" spans="2:15" x14ac:dyDescent="0.25">
      <c r="G11" s="3"/>
    </row>
    <row r="12" spans="2:15" x14ac:dyDescent="0.25">
      <c r="F12" s="105" t="s">
        <v>74</v>
      </c>
      <c r="G12" s="3"/>
      <c r="J12" s="104">
        <v>2</v>
      </c>
    </row>
    <row r="13" spans="2:15" x14ac:dyDescent="0.25">
      <c r="G13" s="105" t="s">
        <v>75</v>
      </c>
      <c r="J13" s="104">
        <v>3</v>
      </c>
    </row>
    <row r="14" spans="2:15" x14ac:dyDescent="0.25">
      <c r="G14" s="105" t="s">
        <v>76</v>
      </c>
      <c r="J14" s="104">
        <v>4</v>
      </c>
    </row>
    <row r="15" spans="2:15" x14ac:dyDescent="0.25">
      <c r="G15" s="105" t="s">
        <v>77</v>
      </c>
      <c r="J15" s="104">
        <v>5</v>
      </c>
    </row>
    <row r="16" spans="2:15" x14ac:dyDescent="0.25">
      <c r="G16" s="105" t="s">
        <v>78</v>
      </c>
      <c r="J16" s="104">
        <v>6</v>
      </c>
    </row>
    <row r="17" spans="7:10" x14ac:dyDescent="0.25">
      <c r="G17" s="106" t="s">
        <v>79</v>
      </c>
      <c r="J17" s="104">
        <v>7</v>
      </c>
    </row>
    <row r="18" spans="7:10" x14ac:dyDescent="0.25">
      <c r="G18" s="105" t="s">
        <v>80</v>
      </c>
      <c r="J18" s="104">
        <v>8</v>
      </c>
    </row>
    <row r="19" spans="7:10" x14ac:dyDescent="0.25">
      <c r="G19" s="105" t="s">
        <v>81</v>
      </c>
      <c r="J19" s="104">
        <v>9</v>
      </c>
    </row>
    <row r="20" spans="7:10" x14ac:dyDescent="0.25">
      <c r="G20" s="106" t="s">
        <v>82</v>
      </c>
      <c r="J20" s="104">
        <v>10</v>
      </c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password="E958" sheet="1" objects="1" scenarios="1"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16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6" width="11.7109375" style="2" customWidth="1"/>
    <col min="17" max="22" width="11.42578125" style="2" customWidth="1"/>
    <col min="23" max="23" width="12.7109375" style="2" customWidth="1"/>
    <col min="24" max="16384" width="11.42578125" style="2" hidden="1"/>
  </cols>
  <sheetData>
    <row r="1" spans="2:20" x14ac:dyDescent="0.25">
      <c r="B1" s="165" t="s">
        <v>105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2:20" x14ac:dyDescent="0.2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2:20" x14ac:dyDescent="0.25">
      <c r="B3" s="5"/>
      <c r="C3" s="9"/>
      <c r="D3" s="9"/>
      <c r="E3" s="9"/>
      <c r="F3" s="9"/>
      <c r="G3" s="9"/>
      <c r="H3" s="5"/>
      <c r="I3" s="9"/>
      <c r="J3" s="9"/>
      <c r="K3" s="9"/>
      <c r="L3" s="9"/>
      <c r="M3" s="5"/>
      <c r="N3" s="9"/>
      <c r="O3" s="9"/>
    </row>
    <row r="4" spans="2:20" x14ac:dyDescent="0.25">
      <c r="B4" s="5" t="str">
        <f>+C8</f>
        <v>1. Créditos Directos a la Macro Región por Tipo de Crédito</v>
      </c>
      <c r="C4" s="9"/>
      <c r="D4" s="9"/>
      <c r="E4" s="9"/>
      <c r="F4" s="9"/>
      <c r="G4" s="9"/>
      <c r="H4" s="5" t="str">
        <f>+C101</f>
        <v>3. Tasa de Morosidad por Tipo de Empresa del Sistema Financiero</v>
      </c>
      <c r="I4" s="9"/>
      <c r="J4" s="9"/>
      <c r="K4" s="9"/>
      <c r="L4" s="9"/>
      <c r="M4" s="5"/>
      <c r="N4" s="9"/>
      <c r="O4" s="9"/>
    </row>
    <row r="5" spans="2:20" x14ac:dyDescent="0.25">
      <c r="B5" s="18" t="str">
        <f>+C47</f>
        <v>2. Créditos Directos a las Mypes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20" ht="15.75" customHeight="1" x14ac:dyDescent="0.25"/>
    <row r="7" spans="2:20" ht="15.75" customHeight="1" x14ac:dyDescent="0.25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</row>
    <row r="8" spans="2:20" x14ac:dyDescent="0.25">
      <c r="B8" s="69"/>
      <c r="C8" s="144" t="s">
        <v>54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70"/>
    </row>
    <row r="9" spans="2:20" x14ac:dyDescent="0.25">
      <c r="B9" s="69"/>
      <c r="C9" s="145" t="s">
        <v>96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70"/>
    </row>
    <row r="10" spans="2:20" x14ac:dyDescent="0.25">
      <c r="B10" s="69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70"/>
    </row>
    <row r="11" spans="2:20" x14ac:dyDescent="0.25">
      <c r="B11" s="69"/>
      <c r="C11" s="16"/>
      <c r="D11" s="16"/>
      <c r="E11" s="16"/>
      <c r="F11" s="112"/>
      <c r="G11" s="112"/>
      <c r="H11" s="112"/>
      <c r="I11" s="112"/>
      <c r="J11" s="112"/>
      <c r="K11" s="112"/>
      <c r="L11" s="16"/>
      <c r="M11" s="16"/>
      <c r="N11" s="16"/>
      <c r="O11" s="70"/>
    </row>
    <row r="12" spans="2:20" x14ac:dyDescent="0.25">
      <c r="B12" s="69"/>
      <c r="C12" s="16"/>
      <c r="D12" s="16"/>
      <c r="E12" s="16"/>
      <c r="F12" s="150" t="s">
        <v>87</v>
      </c>
      <c r="G12" s="150"/>
      <c r="H12" s="150"/>
      <c r="I12" s="150"/>
      <c r="J12" s="150"/>
      <c r="K12" s="150"/>
      <c r="L12" s="16"/>
      <c r="M12" s="16"/>
      <c r="N12" s="16"/>
      <c r="O12" s="70"/>
    </row>
    <row r="13" spans="2:20" x14ac:dyDescent="0.25">
      <c r="B13" s="69"/>
      <c r="C13" s="16"/>
      <c r="D13" s="16"/>
      <c r="E13" s="16"/>
      <c r="F13" s="156" t="s">
        <v>3</v>
      </c>
      <c r="G13" s="156"/>
      <c r="H13" s="156"/>
      <c r="I13" s="156"/>
      <c r="J13" s="156"/>
      <c r="K13" s="156"/>
      <c r="L13" s="16"/>
      <c r="M13" s="16"/>
      <c r="N13" s="16"/>
      <c r="O13" s="70"/>
    </row>
    <row r="14" spans="2:20" x14ac:dyDescent="0.25">
      <c r="B14" s="69"/>
      <c r="C14" s="16"/>
      <c r="D14" s="16"/>
      <c r="E14" s="16"/>
      <c r="F14" s="157" t="s">
        <v>14</v>
      </c>
      <c r="G14" s="158"/>
      <c r="H14" s="74">
        <v>42705</v>
      </c>
      <c r="I14" s="39">
        <v>43070</v>
      </c>
      <c r="J14" s="75" t="s">
        <v>55</v>
      </c>
      <c r="K14" s="39" t="s">
        <v>42</v>
      </c>
      <c r="L14" s="16"/>
      <c r="M14" s="16"/>
      <c r="N14" s="16"/>
      <c r="O14" s="70"/>
      <c r="R14" s="138"/>
      <c r="S14" s="93" t="s">
        <v>101</v>
      </c>
      <c r="T14" s="94">
        <v>5926.6611212300004</v>
      </c>
    </row>
    <row r="15" spans="2:20" x14ac:dyDescent="0.25">
      <c r="B15" s="69"/>
      <c r="C15" s="16"/>
      <c r="D15" s="16"/>
      <c r="E15" s="16"/>
      <c r="F15" s="25" t="s">
        <v>16</v>
      </c>
      <c r="G15" s="26"/>
      <c r="H15" s="52">
        <f>+Áncash!H36+Apurímac!H36+Ayacucho!H36+Huancavelica!H36+Huánuco!H36+Ica!H36+Junín!H36+Pasco!H36</f>
        <v>179.85448735</v>
      </c>
      <c r="I15" s="52">
        <f>+Áncash!I36+Apurímac!I36+Ayacucho!I36+Huancavelica!I36+Huánuco!I36+Ica!I36+Junín!I36+Pasco!I36</f>
        <v>286.51633371000003</v>
      </c>
      <c r="J15" s="49">
        <f>+IFERROR(I15/H15-1,0)</f>
        <v>0.59304523301903611</v>
      </c>
      <c r="K15" s="49">
        <f>+I15/I23</f>
        <v>1.7074498210794809E-2</v>
      </c>
      <c r="L15" s="20"/>
      <c r="M15" s="16"/>
      <c r="N15" s="16"/>
      <c r="O15" s="70"/>
      <c r="R15" s="138"/>
      <c r="S15" s="93" t="s">
        <v>21</v>
      </c>
      <c r="T15" s="94">
        <v>4877.3708106200011</v>
      </c>
    </row>
    <row r="16" spans="2:20" x14ac:dyDescent="0.25">
      <c r="B16" s="69"/>
      <c r="C16" s="16"/>
      <c r="D16" s="16"/>
      <c r="E16" s="16"/>
      <c r="F16" s="25" t="s">
        <v>17</v>
      </c>
      <c r="G16" s="26"/>
      <c r="H16" s="52">
        <f>+Áncash!H37+Apurímac!H37+Ayacucho!H37+Huancavelica!H37+Huánuco!H37+Ica!H37+Junín!H37+Pasco!H37</f>
        <v>1211.7762696700001</v>
      </c>
      <c r="I16" s="52">
        <f>+Áncash!I37+Apurímac!I37+Ayacucho!I37+Huancavelica!I37+Huánuco!I37+Ica!I37+Junín!I37+Pasco!I37</f>
        <v>1299.9931032500001</v>
      </c>
      <c r="J16" s="49">
        <f t="shared" ref="J16:J23" si="0">+IFERROR(I16/H16-1,0)</f>
        <v>7.2799604834664633E-2</v>
      </c>
      <c r="K16" s="49">
        <f>+I16/I23</f>
        <v>7.7471080367635614E-2</v>
      </c>
      <c r="L16" s="20"/>
      <c r="M16" s="16"/>
      <c r="N16" s="16"/>
      <c r="O16" s="70"/>
      <c r="R16" s="138"/>
      <c r="S16" s="93" t="s">
        <v>18</v>
      </c>
      <c r="T16" s="94">
        <v>2772.3655104499999</v>
      </c>
    </row>
    <row r="17" spans="2:20" x14ac:dyDescent="0.25">
      <c r="B17" s="69"/>
      <c r="C17" s="16"/>
      <c r="D17" s="16"/>
      <c r="E17" s="16"/>
      <c r="F17" s="25" t="s">
        <v>18</v>
      </c>
      <c r="G17" s="26"/>
      <c r="H17" s="52">
        <f>+Áncash!H38+Apurímac!H38+Ayacucho!H38+Huancavelica!H38+Huánuco!H38+Ica!H38+Junín!H38+Pasco!H38</f>
        <v>2659.63842918</v>
      </c>
      <c r="I17" s="52">
        <f>+Áncash!I38+Apurímac!I38+Ayacucho!I38+Huancavelica!I38+Huánuco!I38+Ica!I38+Junín!I38+Pasco!I38</f>
        <v>2772.3655104499999</v>
      </c>
      <c r="J17" s="49">
        <f t="shared" si="0"/>
        <v>4.2384363240214995E-2</v>
      </c>
      <c r="K17" s="49">
        <f>+I17/I23</f>
        <v>0.16521483901074924</v>
      </c>
      <c r="L17" s="20"/>
      <c r="M17" s="62"/>
      <c r="N17" s="16"/>
      <c r="O17" s="70"/>
      <c r="R17" s="138"/>
      <c r="S17" s="93" t="s">
        <v>22</v>
      </c>
      <c r="T17" s="94">
        <v>1617.4593823299999</v>
      </c>
    </row>
    <row r="18" spans="2:20" x14ac:dyDescent="0.25">
      <c r="B18" s="69"/>
      <c r="C18" s="16"/>
      <c r="D18" s="16"/>
      <c r="E18" s="16"/>
      <c r="F18" s="25" t="s">
        <v>19</v>
      </c>
      <c r="G18" s="26"/>
      <c r="H18" s="52">
        <f>+Áncash!H39+Apurímac!H39+Ayacucho!H39+Huancavelica!H39+Huánuco!H39+Ica!H39+Junín!H39+Pasco!H39</f>
        <v>3585.3071917399998</v>
      </c>
      <c r="I18" s="52">
        <f>+Áncash!I39+Apurímac!I39+Ayacucho!I39+Huancavelica!I39+Huánuco!I39+Ica!I39+Junín!I39+Pasco!I39</f>
        <v>4071.8619129000003</v>
      </c>
      <c r="J18" s="49">
        <f>+IFERROR(I18/H18-1,0)</f>
        <v>0.13570795893890164</v>
      </c>
      <c r="K18" s="49">
        <f>+I18/I23</f>
        <v>0.24265631926166176</v>
      </c>
      <c r="L18" s="20"/>
      <c r="M18" s="134"/>
      <c r="N18" s="136"/>
      <c r="O18" s="70"/>
      <c r="R18" s="138"/>
      <c r="S18" s="93" t="s">
        <v>17</v>
      </c>
      <c r="T18" s="94">
        <v>1299.9931032500001</v>
      </c>
    </row>
    <row r="19" spans="2:20" x14ac:dyDescent="0.25">
      <c r="B19" s="69"/>
      <c r="C19" s="16"/>
      <c r="D19" s="16"/>
      <c r="E19" s="16"/>
      <c r="F19" s="25" t="s">
        <v>20</v>
      </c>
      <c r="G19" s="26"/>
      <c r="H19" s="52">
        <f>+Áncash!H40+Apurímac!H40+Ayacucho!H40+Huancavelica!H40+Huánuco!H40+Ica!H40+Junín!H40+Pasco!H40</f>
        <v>1653.6732629599999</v>
      </c>
      <c r="I19" s="52">
        <f>+Áncash!I40+Apurímac!I40+Ayacucho!I40+Huancavelica!I40+Huánuco!I40+Ica!I40+Junín!I40+Pasco!I40</f>
        <v>1854.7992083300001</v>
      </c>
      <c r="J19" s="49">
        <f>+IFERROR(I19/H19-1,0)</f>
        <v>0.12162375112118218</v>
      </c>
      <c r="K19" s="49">
        <f>+I19/I23</f>
        <v>0.11053389296845129</v>
      </c>
      <c r="L19" s="20"/>
      <c r="M19" s="135">
        <f>+I18/I22</f>
        <v>0.68704146054750959</v>
      </c>
      <c r="N19" s="136" t="s">
        <v>89</v>
      </c>
      <c r="O19" s="70"/>
      <c r="R19" s="138"/>
      <c r="S19" s="93" t="s">
        <v>16</v>
      </c>
      <c r="T19" s="94">
        <v>286.51633371000003</v>
      </c>
    </row>
    <row r="20" spans="2:20" x14ac:dyDescent="0.25">
      <c r="B20" s="69"/>
      <c r="C20" s="16"/>
      <c r="D20" s="16"/>
      <c r="E20" s="16"/>
      <c r="F20" s="25" t="s">
        <v>21</v>
      </c>
      <c r="G20" s="26"/>
      <c r="H20" s="52">
        <f>+Áncash!H41+Apurímac!H41+Ayacucho!H41+Huancavelica!H41+Huánuco!H41+Ica!H41+Junín!H41+Pasco!H41</f>
        <v>4311.5392068299998</v>
      </c>
      <c r="I20" s="52">
        <f>+Áncash!I41+Apurímac!I41+Ayacucho!I41+Huancavelica!I41+Huánuco!I41+Ica!I41+Junín!I41+Pasco!I41</f>
        <v>4877.3708106200011</v>
      </c>
      <c r="J20" s="49">
        <f>+IFERROR(I20/H20-1,0)</f>
        <v>0.13123656695355002</v>
      </c>
      <c r="K20" s="49">
        <f>+I20/I23</f>
        <v>0.29065937742874109</v>
      </c>
      <c r="L20" s="20"/>
      <c r="M20" s="135">
        <f>+I19/I22</f>
        <v>0.31295853945249041</v>
      </c>
      <c r="N20" s="136" t="s">
        <v>88</v>
      </c>
      <c r="O20" s="70"/>
    </row>
    <row r="21" spans="2:20" x14ac:dyDescent="0.25">
      <c r="B21" s="69"/>
      <c r="C21" s="16"/>
      <c r="D21" s="16"/>
      <c r="E21" s="16"/>
      <c r="F21" s="25" t="s">
        <v>22</v>
      </c>
      <c r="G21" s="26"/>
      <c r="H21" s="52">
        <f>+Áncash!H42+Apurímac!H42+Ayacucho!H42+Huancavelica!H42+Huánuco!H42+Ica!H42+Junín!H42+Pasco!H42</f>
        <v>1520.5254113600001</v>
      </c>
      <c r="I21" s="52">
        <f>+Áncash!I42+Apurímac!I42+Ayacucho!I42+Huancavelica!I42+Huánuco!I42+Ica!I42+Junín!I42+Pasco!I42</f>
        <v>1617.4593823299999</v>
      </c>
      <c r="J21" s="49">
        <f>+IFERROR(I21/H21-1,0)</f>
        <v>6.3750313046921914E-2</v>
      </c>
      <c r="K21" s="49">
        <f>+I21/I23</f>
        <v>9.6389992751966302E-2</v>
      </c>
      <c r="L21" s="20"/>
      <c r="M21" s="112"/>
      <c r="N21" s="136" t="s">
        <v>90</v>
      </c>
      <c r="O21" s="70"/>
      <c r="S21" s="98"/>
      <c r="T21" s="99"/>
    </row>
    <row r="22" spans="2:20" x14ac:dyDescent="0.25">
      <c r="B22" s="69"/>
      <c r="C22" s="16"/>
      <c r="D22" s="16"/>
      <c r="E22" s="16"/>
      <c r="F22" s="53" t="s">
        <v>101</v>
      </c>
      <c r="G22" s="133"/>
      <c r="H22" s="54">
        <f>+Áncash!H43+Apurímac!H43+Ayacucho!H43+Huancavelica!H43+Huánuco!H43+Ica!H43+Junín!H43+Pasco!H43</f>
        <v>5238.9804547000003</v>
      </c>
      <c r="I22" s="54">
        <f>+Áncash!I43+Apurímac!I43+Ayacucho!I43+Huancavelica!I43+Huánuco!I43+Ica!I43+Junín!I43+Pasco!I43</f>
        <v>5926.6611212300004</v>
      </c>
      <c r="J22" s="55">
        <f>+IFERROR(I22/H22-1,0)</f>
        <v>0.13126230809146588</v>
      </c>
      <c r="K22" s="55">
        <f>+I22/I23</f>
        <v>0.35319021223011304</v>
      </c>
      <c r="L22" s="20"/>
      <c r="M22" s="137"/>
      <c r="N22" s="112"/>
      <c r="O22" s="70"/>
      <c r="S22" s="98"/>
      <c r="T22" s="99"/>
    </row>
    <row r="23" spans="2:20" x14ac:dyDescent="0.25">
      <c r="B23" s="69"/>
      <c r="C23" s="16"/>
      <c r="D23" s="16"/>
      <c r="E23" s="16"/>
      <c r="F23" s="37" t="s">
        <v>23</v>
      </c>
      <c r="G23" s="38"/>
      <c r="H23" s="27">
        <f>SUM(H15:H21)</f>
        <v>15122.314259090001</v>
      </c>
      <c r="I23" s="27">
        <f>SUM(I15:I21)</f>
        <v>16780.366261589999</v>
      </c>
      <c r="J23" s="28">
        <f t="shared" si="0"/>
        <v>0.10964274211556901</v>
      </c>
      <c r="K23" s="28">
        <f>SUM(K15:K21)-K22</f>
        <v>0.64680978776988696</v>
      </c>
      <c r="L23" s="20"/>
      <c r="M23" s="16"/>
      <c r="N23" s="16"/>
      <c r="O23" s="70"/>
      <c r="S23" s="98"/>
      <c r="T23" s="99"/>
    </row>
    <row r="24" spans="2:20" x14ac:dyDescent="0.25">
      <c r="B24" s="69"/>
      <c r="C24" s="16"/>
      <c r="D24" s="16"/>
      <c r="E24" s="16"/>
      <c r="F24" s="148" t="s">
        <v>10</v>
      </c>
      <c r="G24" s="148"/>
      <c r="H24" s="148"/>
      <c r="I24" s="148"/>
      <c r="J24" s="148"/>
      <c r="K24" s="148"/>
      <c r="L24" s="16"/>
      <c r="M24" s="16"/>
      <c r="N24" s="16"/>
      <c r="O24" s="70"/>
      <c r="S24" s="98"/>
      <c r="T24" s="99"/>
    </row>
    <row r="25" spans="2:20" x14ac:dyDescent="0.25">
      <c r="B25" s="69"/>
      <c r="C25" s="16"/>
      <c r="D25" s="16"/>
      <c r="E25" s="16"/>
      <c r="F25" s="63"/>
      <c r="G25" s="63"/>
      <c r="H25" s="63"/>
      <c r="I25" s="63"/>
      <c r="J25" s="63"/>
      <c r="K25" s="63"/>
      <c r="L25" s="16"/>
      <c r="M25" s="16"/>
      <c r="N25" s="16"/>
      <c r="O25" s="70"/>
    </row>
    <row r="26" spans="2:20" x14ac:dyDescent="0.25">
      <c r="B26" s="69"/>
      <c r="C26" s="16"/>
      <c r="D26" s="16"/>
      <c r="E26" s="16"/>
      <c r="F26" s="63"/>
      <c r="G26" s="63"/>
      <c r="H26" s="63"/>
      <c r="I26" s="63"/>
      <c r="J26" s="63"/>
      <c r="K26" s="63"/>
      <c r="L26" s="16"/>
      <c r="M26" s="16"/>
      <c r="N26" s="16"/>
      <c r="O26" s="70"/>
    </row>
    <row r="27" spans="2:20" x14ac:dyDescent="0.25">
      <c r="B27" s="69"/>
      <c r="C27" s="145" t="s">
        <v>92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70"/>
    </row>
    <row r="28" spans="2:20" x14ac:dyDescent="0.25">
      <c r="B28" s="69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70"/>
    </row>
    <row r="29" spans="2:20" x14ac:dyDescent="0.25">
      <c r="B29" s="69"/>
      <c r="C29" s="16"/>
      <c r="D29" s="16"/>
      <c r="E29" s="16"/>
      <c r="F29" s="63"/>
      <c r="G29" s="63"/>
      <c r="H29" s="63"/>
      <c r="I29" s="63"/>
      <c r="J29" s="63"/>
      <c r="K29" s="63"/>
      <c r="L29" s="16"/>
      <c r="M29" s="16"/>
      <c r="N29" s="16"/>
      <c r="O29" s="70"/>
    </row>
    <row r="30" spans="2:20" x14ac:dyDescent="0.25">
      <c r="B30" s="69"/>
      <c r="C30" s="16"/>
      <c r="D30" s="16"/>
      <c r="E30" s="16"/>
      <c r="F30" s="155" t="s">
        <v>91</v>
      </c>
      <c r="G30" s="155"/>
      <c r="H30" s="155"/>
      <c r="I30" s="155"/>
      <c r="J30" s="155"/>
      <c r="K30" s="63"/>
      <c r="L30" s="16"/>
      <c r="M30" s="16"/>
      <c r="N30" s="16"/>
      <c r="O30" s="70"/>
    </row>
    <row r="31" spans="2:20" x14ac:dyDescent="0.25">
      <c r="B31" s="69"/>
      <c r="C31" s="16"/>
      <c r="D31" s="16"/>
      <c r="E31" s="16"/>
      <c r="F31" s="156" t="s">
        <v>3</v>
      </c>
      <c r="G31" s="156"/>
      <c r="H31" s="156"/>
      <c r="I31" s="156"/>
      <c r="J31" s="156"/>
      <c r="K31" s="63"/>
      <c r="L31" s="16"/>
      <c r="M31" s="16"/>
      <c r="N31" s="16"/>
      <c r="O31" s="70"/>
      <c r="R31" s="92"/>
      <c r="S31" s="92"/>
      <c r="T31" s="92"/>
    </row>
    <row r="32" spans="2:20" x14ac:dyDescent="0.25">
      <c r="B32" s="69"/>
      <c r="C32" s="16"/>
      <c r="D32" s="16"/>
      <c r="E32" s="16"/>
      <c r="F32" s="76" t="s">
        <v>56</v>
      </c>
      <c r="G32" s="77">
        <v>42705</v>
      </c>
      <c r="H32" s="76">
        <v>43070</v>
      </c>
      <c r="I32" s="78" t="s">
        <v>55</v>
      </c>
      <c r="J32" s="76" t="s">
        <v>42</v>
      </c>
      <c r="K32" s="63"/>
      <c r="L32" s="16"/>
      <c r="M32" s="16"/>
      <c r="N32" s="16"/>
      <c r="O32" s="70"/>
      <c r="R32" s="93" t="s">
        <v>56</v>
      </c>
      <c r="S32" s="95">
        <v>2016</v>
      </c>
      <c r="T32" s="95">
        <v>2017</v>
      </c>
    </row>
    <row r="33" spans="2:21" x14ac:dyDescent="0.25">
      <c r="B33" s="69"/>
      <c r="C33" s="16"/>
      <c r="D33" s="16"/>
      <c r="E33" s="16"/>
      <c r="F33" s="84" t="s">
        <v>75</v>
      </c>
      <c r="G33" s="52">
        <f>+Áncash!H44</f>
        <v>3049.0568779300002</v>
      </c>
      <c r="H33" s="52">
        <f>+Áncash!I44</f>
        <v>3211.6861367200004</v>
      </c>
      <c r="I33" s="83">
        <f t="shared" ref="I33:I41" si="1">+H33/G33-1</f>
        <v>5.3337561515221399E-2</v>
      </c>
      <c r="J33" s="49">
        <f>+H33/$H$41</f>
        <v>0.19139547293860329</v>
      </c>
      <c r="K33" s="63"/>
      <c r="L33" s="16"/>
      <c r="M33" s="16"/>
      <c r="N33" s="16"/>
      <c r="O33" s="70"/>
      <c r="R33" s="93" t="s">
        <v>81</v>
      </c>
      <c r="S33" s="100">
        <v>4312.8682896299997</v>
      </c>
      <c r="T33" s="100">
        <v>4924.6839028200002</v>
      </c>
      <c r="U33" s="101"/>
    </row>
    <row r="34" spans="2:21" x14ac:dyDescent="0.25">
      <c r="B34" s="69"/>
      <c r="C34" s="16"/>
      <c r="D34" s="16"/>
      <c r="E34" s="16"/>
      <c r="F34" s="84" t="s">
        <v>76</v>
      </c>
      <c r="G34" s="52">
        <f>+Apurímac!H44</f>
        <v>818.38515329000006</v>
      </c>
      <c r="H34" s="52">
        <f>+Apurímac!I44</f>
        <v>853.66891351999993</v>
      </c>
      <c r="I34" s="83">
        <f t="shared" si="1"/>
        <v>4.3113881145271593E-2</v>
      </c>
      <c r="J34" s="49">
        <f>+H34/$H$41</f>
        <v>5.0873079896595286E-2</v>
      </c>
      <c r="K34" s="63"/>
      <c r="L34" s="16"/>
      <c r="M34" s="16"/>
      <c r="N34" s="16"/>
      <c r="O34" s="70"/>
      <c r="R34" s="93" t="s">
        <v>80</v>
      </c>
      <c r="S34" s="100">
        <v>3698.5072576100001</v>
      </c>
      <c r="T34" s="100">
        <v>4203.3825412000006</v>
      </c>
      <c r="U34" s="101"/>
    </row>
    <row r="35" spans="2:21" x14ac:dyDescent="0.25">
      <c r="B35" s="69"/>
      <c r="C35" s="16"/>
      <c r="D35" s="16"/>
      <c r="E35" s="16"/>
      <c r="F35" s="84" t="s">
        <v>77</v>
      </c>
      <c r="G35" s="52">
        <f>+Ayacucho!H44</f>
        <v>1033.44927489</v>
      </c>
      <c r="H35" s="52">
        <f>+Ayacucho!I44</f>
        <v>1176.8334475500001</v>
      </c>
      <c r="I35" s="83">
        <f t="shared" si="1"/>
        <v>0.13874330955939929</v>
      </c>
      <c r="J35" s="49">
        <f>+H35/$H$41</f>
        <v>7.013157098029224E-2</v>
      </c>
      <c r="K35" s="63"/>
      <c r="L35" s="16"/>
      <c r="M35" s="16"/>
      <c r="N35" s="16"/>
      <c r="O35" s="70"/>
      <c r="R35" s="93" t="s">
        <v>75</v>
      </c>
      <c r="S35" s="100">
        <v>3049.0568779300002</v>
      </c>
      <c r="T35" s="100">
        <v>3211.6861367200004</v>
      </c>
      <c r="U35" s="101"/>
    </row>
    <row r="36" spans="2:21" x14ac:dyDescent="0.25">
      <c r="B36" s="69"/>
      <c r="C36" s="16"/>
      <c r="D36" s="16"/>
      <c r="E36" s="16"/>
      <c r="F36" s="84" t="s">
        <v>78</v>
      </c>
      <c r="G36" s="52">
        <f>+Huancavelica!H44</f>
        <v>257.50861388999999</v>
      </c>
      <c r="H36" s="52">
        <f>+Huancavelica!I44</f>
        <v>303.13462426999996</v>
      </c>
      <c r="I36" s="83">
        <f t="shared" si="1"/>
        <v>0.17718246271749982</v>
      </c>
      <c r="J36" s="49">
        <f>+H36/$H$41</f>
        <v>1.8064839559781866E-2</v>
      </c>
      <c r="K36" s="63"/>
      <c r="L36" s="16"/>
      <c r="M36" s="16"/>
      <c r="N36" s="16"/>
      <c r="O36" s="70"/>
      <c r="R36" s="93" t="s">
        <v>79</v>
      </c>
      <c r="S36" s="100">
        <v>1398.0165927300002</v>
      </c>
      <c r="T36" s="100">
        <v>1512.1519236199999</v>
      </c>
      <c r="U36" s="101"/>
    </row>
    <row r="37" spans="2:21" x14ac:dyDescent="0.25">
      <c r="B37" s="69"/>
      <c r="C37" s="16"/>
      <c r="D37" s="16"/>
      <c r="E37" s="16"/>
      <c r="F37" s="84" t="s">
        <v>79</v>
      </c>
      <c r="G37" s="52">
        <f>+Huánuco!H44</f>
        <v>1398.0165927300002</v>
      </c>
      <c r="H37" s="52">
        <f>+Huánuco!I44</f>
        <v>1512.1519236199999</v>
      </c>
      <c r="I37" s="83">
        <f t="shared" si="1"/>
        <v>8.1640898601296419E-2</v>
      </c>
      <c r="J37" s="49">
        <f t="shared" ref="J37:J39" si="2">+H37/$H$41</f>
        <v>9.0114357460795866E-2</v>
      </c>
      <c r="K37" s="63"/>
      <c r="L37" s="16"/>
      <c r="M37" s="16"/>
      <c r="N37" s="16"/>
      <c r="O37" s="70"/>
      <c r="R37" s="93" t="s">
        <v>77</v>
      </c>
      <c r="S37" s="100">
        <v>1033.44927489</v>
      </c>
      <c r="T37" s="100">
        <v>1176.8334475500001</v>
      </c>
      <c r="U37" s="101"/>
    </row>
    <row r="38" spans="2:21" x14ac:dyDescent="0.25">
      <c r="B38" s="69"/>
      <c r="C38" s="16"/>
      <c r="D38" s="16"/>
      <c r="E38" s="16"/>
      <c r="F38" s="84" t="s">
        <v>80</v>
      </c>
      <c r="G38" s="52">
        <f>+Ica!H44</f>
        <v>3698.5072576100001</v>
      </c>
      <c r="H38" s="52">
        <f>+Ica!I44</f>
        <v>4203.3825412000006</v>
      </c>
      <c r="I38" s="83">
        <f t="shared" si="1"/>
        <v>0.13650785260760956</v>
      </c>
      <c r="J38" s="49">
        <f t="shared" si="2"/>
        <v>0.25049408789255562</v>
      </c>
      <c r="K38" s="63"/>
      <c r="L38" s="16"/>
      <c r="M38" s="16"/>
      <c r="N38" s="16"/>
      <c r="O38" s="70"/>
      <c r="R38" s="93" t="s">
        <v>76</v>
      </c>
      <c r="S38" s="100">
        <v>818.38515329000006</v>
      </c>
      <c r="T38" s="100">
        <v>853.66891351999993</v>
      </c>
      <c r="U38" s="101"/>
    </row>
    <row r="39" spans="2:21" x14ac:dyDescent="0.25">
      <c r="B39" s="69"/>
      <c r="C39" s="16"/>
      <c r="D39" s="16"/>
      <c r="E39" s="16"/>
      <c r="F39" s="84" t="s">
        <v>81</v>
      </c>
      <c r="G39" s="52">
        <f>+Junín!H44</f>
        <v>4312.8682896299997</v>
      </c>
      <c r="H39" s="52">
        <f>+Junín!I44</f>
        <v>4924.6839028200002</v>
      </c>
      <c r="I39" s="83">
        <f t="shared" si="1"/>
        <v>0.14185817235853682</v>
      </c>
      <c r="J39" s="49">
        <f t="shared" si="2"/>
        <v>0.29347892805489745</v>
      </c>
      <c r="K39" s="63"/>
      <c r="L39" s="16"/>
      <c r="M39" s="16"/>
      <c r="N39" s="16"/>
      <c r="O39" s="70"/>
      <c r="R39" s="93" t="s">
        <v>82</v>
      </c>
      <c r="S39" s="100">
        <v>554.52219911999998</v>
      </c>
      <c r="T39" s="100">
        <v>594.82477188999997</v>
      </c>
      <c r="U39" s="101"/>
    </row>
    <row r="40" spans="2:21" x14ac:dyDescent="0.25">
      <c r="B40" s="69"/>
      <c r="C40" s="16"/>
      <c r="D40" s="16"/>
      <c r="E40" s="16"/>
      <c r="F40" s="84" t="s">
        <v>82</v>
      </c>
      <c r="G40" s="52">
        <f>+Pasco!H44</f>
        <v>554.52219911999998</v>
      </c>
      <c r="H40" s="52">
        <f>+Pasco!I44</f>
        <v>594.82477188999997</v>
      </c>
      <c r="I40" s="83">
        <f t="shared" si="1"/>
        <v>7.2679818470672952E-2</v>
      </c>
      <c r="J40" s="49">
        <f>+H40/$H$41</f>
        <v>3.5447663216478457E-2</v>
      </c>
      <c r="K40" s="63"/>
      <c r="L40" s="16"/>
      <c r="M40" s="16"/>
      <c r="N40" s="16"/>
      <c r="O40" s="70"/>
      <c r="R40" s="93" t="s">
        <v>78</v>
      </c>
      <c r="S40" s="100">
        <v>257.50861388999999</v>
      </c>
      <c r="T40" s="100">
        <v>303.13462426999996</v>
      </c>
      <c r="U40" s="101"/>
    </row>
    <row r="41" spans="2:21" x14ac:dyDescent="0.25">
      <c r="B41" s="69"/>
      <c r="C41" s="16"/>
      <c r="D41" s="16"/>
      <c r="E41" s="16"/>
      <c r="F41" s="79" t="s">
        <v>1</v>
      </c>
      <c r="G41" s="80">
        <f>SUM(G33:G40)</f>
        <v>15122.314259089999</v>
      </c>
      <c r="H41" s="80">
        <f>SUM(H33:H40)</f>
        <v>16780.366261589999</v>
      </c>
      <c r="I41" s="81">
        <f t="shared" si="1"/>
        <v>0.10964274211556924</v>
      </c>
      <c r="J41" s="82">
        <f t="shared" ref="J41" si="3">+H41/$H$41</f>
        <v>1</v>
      </c>
      <c r="K41" s="63"/>
      <c r="L41" s="16"/>
      <c r="M41" s="16"/>
      <c r="N41" s="16"/>
      <c r="O41" s="70"/>
      <c r="S41" s="101"/>
      <c r="T41" s="101"/>
      <c r="U41" s="101"/>
    </row>
    <row r="42" spans="2:21" x14ac:dyDescent="0.25">
      <c r="B42" s="69"/>
      <c r="C42" s="16"/>
      <c r="D42" s="16"/>
      <c r="E42" s="16"/>
      <c r="F42" s="154" t="s">
        <v>57</v>
      </c>
      <c r="G42" s="154"/>
      <c r="H42" s="154"/>
      <c r="I42" s="154"/>
      <c r="J42" s="154"/>
      <c r="K42" s="63"/>
      <c r="L42" s="16"/>
      <c r="M42" s="16"/>
      <c r="N42" s="16"/>
      <c r="O42" s="70"/>
    </row>
    <row r="43" spans="2:21" x14ac:dyDescent="0.25">
      <c r="B43" s="71"/>
      <c r="C43" s="17"/>
      <c r="D43" s="17"/>
      <c r="E43" s="17"/>
      <c r="F43" s="72"/>
      <c r="G43" s="72"/>
      <c r="H43" s="72"/>
      <c r="I43" s="72"/>
      <c r="J43" s="72"/>
      <c r="K43" s="72"/>
      <c r="L43" s="17"/>
      <c r="M43" s="17"/>
      <c r="N43" s="17"/>
      <c r="O43" s="73"/>
    </row>
    <row r="46" spans="2:21" x14ac:dyDescent="0.25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/>
    </row>
    <row r="47" spans="2:21" x14ac:dyDescent="0.25">
      <c r="B47" s="69"/>
      <c r="C47" s="144" t="s">
        <v>58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70"/>
    </row>
    <row r="48" spans="2:21" x14ac:dyDescent="0.25">
      <c r="B48" s="69"/>
      <c r="C48" s="145" t="s">
        <v>94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70"/>
      <c r="R48" s="92"/>
      <c r="S48" s="92" t="s">
        <v>56</v>
      </c>
      <c r="T48" s="92">
        <v>2016</v>
      </c>
      <c r="U48" s="92">
        <v>2017</v>
      </c>
    </row>
    <row r="49" spans="2:21" x14ac:dyDescent="0.25">
      <c r="B49" s="69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70"/>
      <c r="R49" s="139" t="s">
        <v>81</v>
      </c>
      <c r="S49" s="139"/>
      <c r="T49" s="139">
        <v>1644.5711170099999</v>
      </c>
      <c r="U49" s="139">
        <v>1859.66163727</v>
      </c>
    </row>
    <row r="50" spans="2:21" x14ac:dyDescent="0.25">
      <c r="B50" s="69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70"/>
      <c r="R50" s="139" t="s">
        <v>75</v>
      </c>
      <c r="S50" s="139"/>
      <c r="T50" s="139">
        <v>966.49926158000017</v>
      </c>
      <c r="U50" s="139">
        <v>1044.3263893600001</v>
      </c>
    </row>
    <row r="51" spans="2:21" x14ac:dyDescent="0.25">
      <c r="B51" s="69"/>
      <c r="C51" s="112"/>
      <c r="D51" s="112"/>
      <c r="E51" s="112"/>
      <c r="F51" s="155" t="s">
        <v>93</v>
      </c>
      <c r="G51" s="155"/>
      <c r="H51" s="155"/>
      <c r="I51" s="155"/>
      <c r="J51" s="155"/>
      <c r="K51" s="155"/>
      <c r="L51" s="112"/>
      <c r="M51" s="112"/>
      <c r="N51" s="112"/>
      <c r="O51" s="70"/>
      <c r="R51" s="139" t="s">
        <v>80</v>
      </c>
      <c r="S51" s="139"/>
      <c r="T51" s="139">
        <v>774.60088811000003</v>
      </c>
      <c r="U51" s="139">
        <v>938.24330985000006</v>
      </c>
    </row>
    <row r="52" spans="2:21" x14ac:dyDescent="0.25">
      <c r="B52" s="69"/>
      <c r="C52" s="112"/>
      <c r="D52" s="112"/>
      <c r="E52" s="112"/>
      <c r="F52" s="156" t="s">
        <v>3</v>
      </c>
      <c r="G52" s="156"/>
      <c r="H52" s="156"/>
      <c r="I52" s="156"/>
      <c r="J52" s="156"/>
      <c r="K52" s="156"/>
      <c r="L52" s="112"/>
      <c r="M52" s="112"/>
      <c r="N52" s="112"/>
      <c r="O52" s="70"/>
      <c r="R52" s="139" t="s">
        <v>77</v>
      </c>
      <c r="S52" s="139"/>
      <c r="T52" s="139">
        <v>553.27827989000002</v>
      </c>
      <c r="U52" s="139">
        <v>630.97043348</v>
      </c>
    </row>
    <row r="53" spans="2:21" ht="25.5" x14ac:dyDescent="0.25">
      <c r="B53" s="69"/>
      <c r="C53" s="16"/>
      <c r="D53" s="16"/>
      <c r="E53" s="16"/>
      <c r="F53" s="76" t="s">
        <v>56</v>
      </c>
      <c r="G53" s="77">
        <v>42705</v>
      </c>
      <c r="H53" s="76">
        <v>43070</v>
      </c>
      <c r="I53" s="76" t="s">
        <v>55</v>
      </c>
      <c r="J53" s="86" t="s">
        <v>59</v>
      </c>
      <c r="K53" s="86" t="s">
        <v>60</v>
      </c>
      <c r="L53" s="16"/>
      <c r="M53" s="16"/>
      <c r="N53" s="16"/>
      <c r="O53" s="70"/>
      <c r="R53" s="139" t="s">
        <v>79</v>
      </c>
      <c r="S53" s="139"/>
      <c r="T53" s="139">
        <v>557.16814273999989</v>
      </c>
      <c r="U53" s="139">
        <v>594.43200963999993</v>
      </c>
    </row>
    <row r="54" spans="2:21" x14ac:dyDescent="0.25">
      <c r="B54" s="69"/>
      <c r="C54" s="16"/>
      <c r="D54" s="16"/>
      <c r="E54" s="16"/>
      <c r="F54" s="56" t="s">
        <v>75</v>
      </c>
      <c r="G54" s="43">
        <f>+Áncash!G78</f>
        <v>966.49926158000017</v>
      </c>
      <c r="H54" s="43">
        <f>+Áncash!H78</f>
        <v>1044.3263893600001</v>
      </c>
      <c r="I54" s="46">
        <f t="shared" ref="I54:I62" si="4">+H54/G54-1</f>
        <v>8.0524766933366188E-2</v>
      </c>
      <c r="J54" s="45">
        <f>+H54/H$62</f>
        <v>0.17620821707168302</v>
      </c>
      <c r="K54" s="45">
        <f>+H54/H33</f>
        <v>0.32516452259140727</v>
      </c>
      <c r="L54" s="16"/>
      <c r="M54" s="16"/>
      <c r="N54" s="16"/>
      <c r="O54" s="70"/>
      <c r="R54" s="139" t="s">
        <v>76</v>
      </c>
      <c r="S54" s="139"/>
      <c r="T54" s="139">
        <v>379.15864983</v>
      </c>
      <c r="U54" s="139">
        <v>437.21808684999996</v>
      </c>
    </row>
    <row r="55" spans="2:21" x14ac:dyDescent="0.25">
      <c r="B55" s="69"/>
      <c r="C55" s="16"/>
      <c r="D55" s="16"/>
      <c r="E55" s="16"/>
      <c r="F55" s="56" t="s">
        <v>76</v>
      </c>
      <c r="G55" s="43">
        <f>+Apurímac!G78</f>
        <v>379.15864983</v>
      </c>
      <c r="H55" s="43">
        <f>+Apurímac!H78</f>
        <v>437.21808684999996</v>
      </c>
      <c r="I55" s="46">
        <f t="shared" si="4"/>
        <v>0.15312702755438012</v>
      </c>
      <c r="J55" s="45">
        <f>+H55/H$62</f>
        <v>7.3771399765684781E-2</v>
      </c>
      <c r="K55" s="45">
        <f>+H55/H34</f>
        <v>0.51216353310463703</v>
      </c>
      <c r="L55" s="16"/>
      <c r="M55" s="16"/>
      <c r="N55" s="16"/>
      <c r="O55" s="70"/>
      <c r="R55" s="139" t="s">
        <v>82</v>
      </c>
      <c r="S55" s="139"/>
      <c r="T55" s="139">
        <v>206.12045841000003</v>
      </c>
      <c r="U55" s="139">
        <v>238.66938917999997</v>
      </c>
    </row>
    <row r="56" spans="2:21" x14ac:dyDescent="0.25">
      <c r="B56" s="69"/>
      <c r="C56" s="16"/>
      <c r="D56" s="16"/>
      <c r="E56" s="16"/>
      <c r="F56" s="56" t="s">
        <v>77</v>
      </c>
      <c r="G56" s="43">
        <f>+Ayacucho!G78</f>
        <v>553.27827989000002</v>
      </c>
      <c r="H56" s="43">
        <f>+Ayacucho!H78</f>
        <v>630.97043348</v>
      </c>
      <c r="I56" s="46">
        <f t="shared" si="4"/>
        <v>0.14042147760697632</v>
      </c>
      <c r="J56" s="45">
        <f>+H56/H$62</f>
        <v>0.10646305239551986</v>
      </c>
      <c r="K56" s="45">
        <f>+H56/H35</f>
        <v>0.53615950055939587</v>
      </c>
      <c r="L56" s="16"/>
      <c r="M56" s="16"/>
      <c r="N56" s="16"/>
      <c r="O56" s="70"/>
      <c r="R56" s="139" t="s">
        <v>78</v>
      </c>
      <c r="S56" s="139"/>
      <c r="T56" s="139">
        <v>157.58365713000001</v>
      </c>
      <c r="U56" s="139">
        <v>183.13986560000001</v>
      </c>
    </row>
    <row r="57" spans="2:21" x14ac:dyDescent="0.25">
      <c r="B57" s="69"/>
      <c r="C57" s="16"/>
      <c r="D57" s="16"/>
      <c r="E57" s="16"/>
      <c r="F57" s="56" t="s">
        <v>78</v>
      </c>
      <c r="G57" s="43">
        <f>+Huancavelica!G78</f>
        <v>157.58365713000001</v>
      </c>
      <c r="H57" s="43">
        <f>+Huancavelica!H78</f>
        <v>183.13986560000001</v>
      </c>
      <c r="I57" s="46">
        <f t="shared" si="4"/>
        <v>0.16217550052742569</v>
      </c>
      <c r="J57" s="45">
        <f>+H57/H$62</f>
        <v>3.0901018609613324E-2</v>
      </c>
      <c r="K57" s="45">
        <f>+H57/H36</f>
        <v>0.60415357051683605</v>
      </c>
      <c r="L57" s="16"/>
      <c r="M57" s="16"/>
      <c r="N57" s="16"/>
      <c r="O57" s="70"/>
    </row>
    <row r="58" spans="2:21" x14ac:dyDescent="0.25">
      <c r="B58" s="69"/>
      <c r="C58" s="16"/>
      <c r="D58" s="16"/>
      <c r="E58" s="16"/>
      <c r="F58" s="56" t="s">
        <v>79</v>
      </c>
      <c r="G58" s="43">
        <f>+Huánuco!G78</f>
        <v>557.16814273999989</v>
      </c>
      <c r="H58" s="43">
        <f>+Huánuco!H78</f>
        <v>594.43200963999993</v>
      </c>
      <c r="I58" s="46">
        <f t="shared" si="4"/>
        <v>6.6880828320059038E-2</v>
      </c>
      <c r="J58" s="45">
        <f t="shared" ref="J58:J61" si="5">+H58/H$62</f>
        <v>0.1002979582400408</v>
      </c>
      <c r="K58" s="45">
        <f t="shared" ref="K58:K61" si="6">+H58/H37</f>
        <v>0.39310336504877486</v>
      </c>
      <c r="L58" s="16"/>
      <c r="M58" s="16"/>
      <c r="N58" s="16"/>
      <c r="O58" s="70"/>
    </row>
    <row r="59" spans="2:21" x14ac:dyDescent="0.25">
      <c r="B59" s="69"/>
      <c r="C59" s="16"/>
      <c r="D59" s="16"/>
      <c r="E59" s="16"/>
      <c r="F59" s="56" t="s">
        <v>80</v>
      </c>
      <c r="G59" s="43">
        <f>+Ica!G78</f>
        <v>774.60088811000003</v>
      </c>
      <c r="H59" s="43">
        <f>+Ica!H78</f>
        <v>938.24330985000006</v>
      </c>
      <c r="I59" s="46">
        <f t="shared" si="4"/>
        <v>0.21126030740718882</v>
      </c>
      <c r="J59" s="45">
        <f t="shared" si="5"/>
        <v>0.15830891806671749</v>
      </c>
      <c r="K59" s="45">
        <f t="shared" si="6"/>
        <v>0.22321149708685475</v>
      </c>
      <c r="L59" s="16"/>
      <c r="M59" s="16"/>
      <c r="N59" s="16"/>
      <c r="O59" s="70"/>
    </row>
    <row r="60" spans="2:21" x14ac:dyDescent="0.25">
      <c r="B60" s="69"/>
      <c r="C60" s="16"/>
      <c r="D60" s="16"/>
      <c r="E60" s="16"/>
      <c r="F60" s="56" t="s">
        <v>81</v>
      </c>
      <c r="G60" s="43">
        <f>+Junín!G78</f>
        <v>1644.5711170099999</v>
      </c>
      <c r="H60" s="43">
        <f>+Junín!H78</f>
        <v>1859.66163727</v>
      </c>
      <c r="I60" s="46">
        <f t="shared" si="4"/>
        <v>0.13078821465079415</v>
      </c>
      <c r="J60" s="45">
        <f t="shared" si="5"/>
        <v>0.3137789725497333</v>
      </c>
      <c r="K60" s="45">
        <f t="shared" si="6"/>
        <v>0.37762050802998953</v>
      </c>
      <c r="L60" s="16"/>
      <c r="M60" s="16"/>
      <c r="N60" s="16"/>
      <c r="O60" s="70"/>
    </row>
    <row r="61" spans="2:21" x14ac:dyDescent="0.25">
      <c r="B61" s="69"/>
      <c r="C61" s="16"/>
      <c r="D61" s="16"/>
      <c r="E61" s="16"/>
      <c r="F61" s="56" t="s">
        <v>82</v>
      </c>
      <c r="G61" s="43">
        <f>+Pasco!G78</f>
        <v>206.12045841000003</v>
      </c>
      <c r="H61" s="43">
        <f>+Pasco!H78</f>
        <v>238.66938917999997</v>
      </c>
      <c r="I61" s="46">
        <f t="shared" si="4"/>
        <v>0.15791217922316059</v>
      </c>
      <c r="J61" s="45">
        <f t="shared" si="5"/>
        <v>4.0270463301007378E-2</v>
      </c>
      <c r="K61" s="45">
        <f t="shared" si="6"/>
        <v>0.40124319036285316</v>
      </c>
      <c r="L61" s="16"/>
      <c r="M61" s="16"/>
      <c r="N61" s="16"/>
      <c r="O61" s="70"/>
    </row>
    <row r="62" spans="2:21" x14ac:dyDescent="0.25">
      <c r="B62" s="69"/>
      <c r="C62" s="16"/>
      <c r="D62" s="16"/>
      <c r="E62" s="16"/>
      <c r="F62" s="87" t="s">
        <v>1</v>
      </c>
      <c r="G62" s="88">
        <f>SUM(G54:G61)</f>
        <v>5238.9804547000003</v>
      </c>
      <c r="H62" s="88">
        <f>SUM(H54:H61)</f>
        <v>5926.6611212300004</v>
      </c>
      <c r="I62" s="89">
        <f t="shared" si="4"/>
        <v>0.13126230809146588</v>
      </c>
      <c r="J62" s="90">
        <f t="shared" ref="J62" si="7">+H62/H$62</f>
        <v>1</v>
      </c>
      <c r="K62" s="90">
        <f>+H62/H41</f>
        <v>0.35319021223011304</v>
      </c>
      <c r="L62" s="112"/>
      <c r="M62" s="112"/>
      <c r="N62" s="16"/>
      <c r="O62" s="70"/>
    </row>
    <row r="63" spans="2:21" x14ac:dyDescent="0.25">
      <c r="B63" s="69"/>
      <c r="C63" s="16"/>
      <c r="D63" s="16"/>
      <c r="E63" s="16"/>
      <c r="F63" s="148" t="s">
        <v>61</v>
      </c>
      <c r="G63" s="148"/>
      <c r="H63" s="148"/>
      <c r="I63" s="148"/>
      <c r="J63" s="148"/>
      <c r="K63" s="148"/>
      <c r="L63" s="112"/>
      <c r="M63" s="112"/>
      <c r="N63" s="16"/>
      <c r="O63" s="70"/>
    </row>
    <row r="64" spans="2:21" x14ac:dyDescent="0.25">
      <c r="B64" s="69"/>
      <c r="C64" s="16"/>
      <c r="D64" s="16"/>
      <c r="E64" s="16"/>
      <c r="F64" s="112"/>
      <c r="G64" s="112"/>
      <c r="H64" s="112"/>
      <c r="I64" s="112"/>
      <c r="J64" s="112"/>
      <c r="K64" s="112"/>
      <c r="L64" s="112"/>
      <c r="M64" s="112"/>
      <c r="N64" s="16"/>
      <c r="O64" s="70"/>
    </row>
    <row r="65" spans="2:19" x14ac:dyDescent="0.25">
      <c r="B65" s="6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70"/>
    </row>
    <row r="66" spans="2:19" x14ac:dyDescent="0.25">
      <c r="B66" s="69"/>
      <c r="C66" s="145" t="s">
        <v>97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70"/>
      <c r="R66" s="92" t="s">
        <v>102</v>
      </c>
      <c r="S66" s="139">
        <v>2436.9865866200003</v>
      </c>
    </row>
    <row r="67" spans="2:19" x14ac:dyDescent="0.25">
      <c r="B67" s="69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70"/>
      <c r="R67" s="92" t="s">
        <v>5</v>
      </c>
      <c r="S67" s="139">
        <v>2356.3365758600003</v>
      </c>
    </row>
    <row r="68" spans="2:19" x14ac:dyDescent="0.25">
      <c r="B68" s="6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70"/>
      <c r="R68" s="92" t="s">
        <v>103</v>
      </c>
      <c r="S68" s="139">
        <v>868.50528302000009</v>
      </c>
    </row>
    <row r="69" spans="2:19" x14ac:dyDescent="0.25">
      <c r="B69" s="69"/>
      <c r="C69" s="16"/>
      <c r="D69" s="150" t="s">
        <v>95</v>
      </c>
      <c r="E69" s="150"/>
      <c r="F69" s="150"/>
      <c r="G69" s="150"/>
      <c r="H69" s="150"/>
      <c r="I69" s="150"/>
      <c r="J69" s="150"/>
      <c r="K69" s="150"/>
      <c r="L69" s="150"/>
      <c r="M69" s="150"/>
      <c r="N69" s="16"/>
      <c r="O69" s="70"/>
      <c r="R69" s="92" t="s">
        <v>8</v>
      </c>
      <c r="S69" s="139">
        <v>263.93112417999998</v>
      </c>
    </row>
    <row r="70" spans="2:19" x14ac:dyDescent="0.25">
      <c r="B70" s="69"/>
      <c r="C70" s="16"/>
      <c r="D70" s="151" t="s">
        <v>62</v>
      </c>
      <c r="E70" s="151"/>
      <c r="F70" s="151"/>
      <c r="G70" s="151"/>
      <c r="H70" s="151"/>
      <c r="I70" s="151"/>
      <c r="J70" s="151"/>
      <c r="K70" s="151"/>
      <c r="L70" s="151"/>
      <c r="M70" s="151"/>
      <c r="N70" s="16"/>
      <c r="O70" s="70"/>
      <c r="R70" s="92" t="s">
        <v>9</v>
      </c>
      <c r="S70" s="139">
        <v>0.90155155000000009</v>
      </c>
    </row>
    <row r="71" spans="2:19" x14ac:dyDescent="0.25">
      <c r="B71" s="69"/>
      <c r="C71" s="16"/>
      <c r="D71" s="152" t="s">
        <v>63</v>
      </c>
      <c r="E71" s="152"/>
      <c r="F71" s="152" t="s">
        <v>64</v>
      </c>
      <c r="G71" s="152"/>
      <c r="H71" s="152" t="s">
        <v>65</v>
      </c>
      <c r="I71" s="152"/>
      <c r="J71" s="153" t="s">
        <v>66</v>
      </c>
      <c r="K71" s="153"/>
      <c r="L71" s="153"/>
      <c r="M71" s="153"/>
      <c r="N71" s="16"/>
      <c r="O71" s="70"/>
    </row>
    <row r="72" spans="2:19" x14ac:dyDescent="0.25">
      <c r="B72" s="69"/>
      <c r="C72" s="16"/>
      <c r="D72" s="152"/>
      <c r="E72" s="152"/>
      <c r="F72" s="76">
        <v>43070</v>
      </c>
      <c r="G72" s="74" t="s">
        <v>67</v>
      </c>
      <c r="H72" s="76">
        <v>43070</v>
      </c>
      <c r="I72" s="74" t="s">
        <v>67</v>
      </c>
      <c r="J72" s="77">
        <v>42705</v>
      </c>
      <c r="K72" s="76">
        <v>43070</v>
      </c>
      <c r="L72" s="74" t="s">
        <v>15</v>
      </c>
      <c r="M72" s="74" t="s">
        <v>50</v>
      </c>
      <c r="N72" s="16"/>
      <c r="O72" s="70"/>
    </row>
    <row r="73" spans="2:19" x14ac:dyDescent="0.25">
      <c r="B73" s="69"/>
      <c r="C73" s="112"/>
      <c r="D73" s="56" t="s">
        <v>5</v>
      </c>
      <c r="E73" s="57"/>
      <c r="F73" s="43">
        <f>+Áncash!E85+Apurímac!E85+Ayacucho!E85+Huancavelica!E85+Huánuco!E85+Ica!E85+Junín!E85+Pasco!E85</f>
        <v>1901.1433792600001</v>
      </c>
      <c r="G73" s="46">
        <f>+F73/F78</f>
        <v>0.46689780251069374</v>
      </c>
      <c r="H73" s="43">
        <f>+Áncash!K85+Apurímac!K85+Ayacucho!K85+Huancavelica!K85+Huánuco!K85+Ica!K85+Junín!K85+Pasco!K85</f>
        <v>455.19319660000008</v>
      </c>
      <c r="I73" s="46">
        <f>+H73/H78</f>
        <v>0.24541373241680484</v>
      </c>
      <c r="J73" s="43">
        <f>+Áncash!G73+Apurímac!G73+Ayacucho!G73+Huancavelica!G73+Huánuco!G73+Ica!G73+Junín!G73+Pasco!G73</f>
        <v>2221.3435506300002</v>
      </c>
      <c r="K73" s="43">
        <f>+H73+F73</f>
        <v>2356.3365758600003</v>
      </c>
      <c r="L73" s="46">
        <f t="shared" ref="L73:L78" si="8">+K73/J73-1</f>
        <v>6.0770890298222691E-2</v>
      </c>
      <c r="M73" s="61">
        <f>+K73/K78</f>
        <v>0.39758247142211728</v>
      </c>
      <c r="N73" s="112"/>
      <c r="O73" s="70"/>
    </row>
    <row r="74" spans="2:19" x14ac:dyDescent="0.25">
      <c r="B74" s="69"/>
      <c r="C74" s="112"/>
      <c r="D74" s="56" t="s">
        <v>7</v>
      </c>
      <c r="E74" s="57"/>
      <c r="F74" s="43">
        <f>+Áncash!E86+Apurímac!E86+Ayacucho!E86+Huancavelica!E86+Huánuco!E86+Ica!E86+Junín!E86+Pasco!E86</f>
        <v>1583.1213316600004</v>
      </c>
      <c r="G74" s="46">
        <f>+F74/F78</f>
        <v>0.38879543695834556</v>
      </c>
      <c r="H74" s="43">
        <f>+Áncash!K86+Apurímac!K86+Ayacucho!K86+Huancavelica!K86+Huánuco!K86+Ica!K86+Junín!K86+Pasco!K86</f>
        <v>853.86525496000002</v>
      </c>
      <c r="I74" s="46">
        <f>+H74/H78</f>
        <v>0.46035455003713965</v>
      </c>
      <c r="J74" s="43">
        <f>+Áncash!G74+Apurímac!G74+Ayacucho!G74+Huancavelica!G74+Huánuco!G74+Ica!G74+Junín!G74+Pasco!G74</f>
        <v>2021.7473732799999</v>
      </c>
      <c r="K74" s="43">
        <f t="shared" ref="K74:K78" si="9">+H74+F74</f>
        <v>2436.9865866200003</v>
      </c>
      <c r="L74" s="46">
        <f t="shared" si="8"/>
        <v>0.20538630039930927</v>
      </c>
      <c r="M74" s="61">
        <f>+K74/K78</f>
        <v>0.41119047247200052</v>
      </c>
      <c r="N74" s="112"/>
      <c r="O74" s="70"/>
    </row>
    <row r="75" spans="2:19" x14ac:dyDescent="0.25">
      <c r="B75" s="69"/>
      <c r="C75" s="112"/>
      <c r="D75" s="56" t="s">
        <v>8</v>
      </c>
      <c r="E75" s="57"/>
      <c r="F75" s="43">
        <f>+Áncash!E87+Apurímac!E87+Ayacucho!E87+Huancavelica!E87+Huánuco!E87+Ica!E87+Junín!E87+Pasco!E87</f>
        <v>130.20997145999999</v>
      </c>
      <c r="G75" s="46">
        <f>+F75/F78</f>
        <v>3.1977992929348581E-2</v>
      </c>
      <c r="H75" s="43">
        <f>+Áncash!K87+Apurímac!K87+Ayacucho!K87+Huancavelica!K87+Huánuco!K87+Ica!K87+Junín!K87+Pasco!K87</f>
        <v>133.72115272000002</v>
      </c>
      <c r="I75" s="46">
        <f>+H75/H78</f>
        <v>7.2094678561135536E-2</v>
      </c>
      <c r="J75" s="43">
        <f>+Áncash!G75+Apurímac!G75+Ayacucho!G75+Huancavelica!G75+Huánuco!G75+Ica!G75+Junín!G75+Pasco!G75</f>
        <v>137.75390823999999</v>
      </c>
      <c r="K75" s="43">
        <f t="shared" si="9"/>
        <v>263.93112417999998</v>
      </c>
      <c r="L75" s="46">
        <f t="shared" si="8"/>
        <v>0.91596106093897056</v>
      </c>
      <c r="M75" s="61">
        <f>+K75/K78</f>
        <v>4.453285227234733E-2</v>
      </c>
      <c r="N75" s="112"/>
      <c r="O75" s="70"/>
    </row>
    <row r="76" spans="2:19" x14ac:dyDescent="0.25">
      <c r="B76" s="69"/>
      <c r="C76" s="112"/>
      <c r="D76" s="56" t="s">
        <v>9</v>
      </c>
      <c r="E76" s="57"/>
      <c r="F76" s="43">
        <f>+Áncash!E88+Apurímac!E88+Ayacucho!E88+Huancavelica!E88+Huánuco!E88+Ica!E88+Junín!E88+Pasco!E88</f>
        <v>0.86172009000000005</v>
      </c>
      <c r="G76" s="46">
        <f>+F76/F78</f>
        <v>2.1162802384579852E-4</v>
      </c>
      <c r="H76" s="43">
        <f>+Áncash!K88+Apurímac!K88+Ayacucho!K88+Huancavelica!K88+Huánuco!K88+Ica!K88+Junín!K88+Pasco!K88</f>
        <v>3.9831459999999999E-2</v>
      </c>
      <c r="I76" s="46">
        <f>+H76/H78</f>
        <v>2.1474809683503656E-5</v>
      </c>
      <c r="J76" s="43">
        <f>+Áncash!G76+Apurímac!G76+Ayacucho!G76+Huancavelica!G76+Huánuco!G76+Ica!G76+Junín!G76+Pasco!G76</f>
        <v>54.270504870000003</v>
      </c>
      <c r="K76" s="43">
        <f t="shared" si="9"/>
        <v>0.90155155000000009</v>
      </c>
      <c r="L76" s="46">
        <f t="shared" si="8"/>
        <v>-0.98338781715483237</v>
      </c>
      <c r="M76" s="61">
        <f>+K76/K78</f>
        <v>1.5211795166937011E-4</v>
      </c>
      <c r="N76" s="112"/>
      <c r="O76" s="70"/>
    </row>
    <row r="77" spans="2:19" x14ac:dyDescent="0.25">
      <c r="B77" s="69"/>
      <c r="C77" s="112"/>
      <c r="D77" s="56" t="s">
        <v>6</v>
      </c>
      <c r="E77" s="57"/>
      <c r="F77" s="43">
        <f>+Áncash!E89+Apurímac!E89+Ayacucho!E89+Huancavelica!E89+Huánuco!E89+Ica!E89+Junín!E89+Pasco!E89</f>
        <v>456.52551043000005</v>
      </c>
      <c r="G77" s="46">
        <f>+F77/F78</f>
        <v>0.11211713957776635</v>
      </c>
      <c r="H77" s="43">
        <f>+Áncash!K89+Apurímac!K89+Ayacucho!K89+Huancavelica!K89+Huánuco!K89+Ica!K89+Junín!K89+Pasco!K89</f>
        <v>411.97977259000004</v>
      </c>
      <c r="I77" s="46">
        <f>+H77/H78</f>
        <v>0.22211556417523654</v>
      </c>
      <c r="J77" s="43">
        <f>+Áncash!G77+Apurímac!G77+Ayacucho!G77+Huancavelica!G77+Huánuco!G77+Ica!G77+Junín!G77+Pasco!G77</f>
        <v>803.86511768000003</v>
      </c>
      <c r="K77" s="43">
        <f t="shared" si="9"/>
        <v>868.50528302000009</v>
      </c>
      <c r="L77" s="46">
        <f t="shared" si="8"/>
        <v>8.0411705792826638E-2</v>
      </c>
      <c r="M77" s="61">
        <f>+K77/K78</f>
        <v>0.14654208588186551</v>
      </c>
      <c r="N77" s="112"/>
      <c r="O77" s="70"/>
    </row>
    <row r="78" spans="2:19" x14ac:dyDescent="0.25">
      <c r="B78" s="69"/>
      <c r="C78" s="112"/>
      <c r="D78" s="58"/>
      <c r="E78" s="59" t="s">
        <v>68</v>
      </c>
      <c r="F78" s="60">
        <f>SUM(F73:F77)</f>
        <v>4071.8619129000003</v>
      </c>
      <c r="G78" s="61">
        <f>SUM(G73:G77)</f>
        <v>1</v>
      </c>
      <c r="H78" s="60">
        <f>SUM(H73:H77)</f>
        <v>1854.7992083300001</v>
      </c>
      <c r="I78" s="61">
        <f>SUM(I73:I77)</f>
        <v>1</v>
      </c>
      <c r="J78" s="60">
        <f>SUM(J73:J77)</f>
        <v>5238.9804547000003</v>
      </c>
      <c r="K78" s="60">
        <f t="shared" si="9"/>
        <v>5926.6611212300004</v>
      </c>
      <c r="L78" s="61">
        <f t="shared" si="8"/>
        <v>0.13126230809146588</v>
      </c>
      <c r="M78" s="61">
        <f>SUM(M73:M77)</f>
        <v>1</v>
      </c>
      <c r="N78" s="112"/>
      <c r="O78" s="70"/>
    </row>
    <row r="79" spans="2:19" x14ac:dyDescent="0.25">
      <c r="B79" s="69"/>
      <c r="C79" s="112"/>
      <c r="D79" s="148" t="s">
        <v>69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12"/>
      <c r="O79" s="70"/>
    </row>
    <row r="80" spans="2:19" x14ac:dyDescent="0.25">
      <c r="B80" s="69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70"/>
    </row>
    <row r="81" spans="2:15" x14ac:dyDescent="0.25">
      <c r="B81" s="69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70"/>
    </row>
    <row r="82" spans="2:15" x14ac:dyDescent="0.25">
      <c r="B82" s="69"/>
      <c r="C82" s="149" t="s">
        <v>99</v>
      </c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70"/>
    </row>
    <row r="83" spans="2:15" x14ac:dyDescent="0.25">
      <c r="B83" s="6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70"/>
    </row>
    <row r="84" spans="2:15" x14ac:dyDescent="0.25">
      <c r="B84" s="69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70"/>
    </row>
    <row r="85" spans="2:15" x14ac:dyDescent="0.25">
      <c r="B85" s="69"/>
      <c r="C85" s="16"/>
      <c r="D85" s="16"/>
      <c r="E85" s="16"/>
      <c r="F85" s="150" t="s">
        <v>98</v>
      </c>
      <c r="G85" s="150"/>
      <c r="H85" s="150"/>
      <c r="I85" s="150"/>
      <c r="J85" s="150"/>
      <c r="K85" s="150"/>
      <c r="L85" s="150"/>
      <c r="M85" s="16"/>
      <c r="N85" s="16"/>
      <c r="O85" s="70"/>
    </row>
    <row r="86" spans="2:15" x14ac:dyDescent="0.25">
      <c r="B86" s="69"/>
      <c r="C86" s="16"/>
      <c r="D86" s="16"/>
      <c r="E86" s="16"/>
      <c r="F86" s="151" t="s">
        <v>3</v>
      </c>
      <c r="G86" s="151"/>
      <c r="H86" s="151"/>
      <c r="I86" s="151"/>
      <c r="J86" s="151"/>
      <c r="K86" s="151"/>
      <c r="L86" s="151"/>
      <c r="M86" s="16"/>
      <c r="N86" s="16"/>
      <c r="O86" s="70"/>
    </row>
    <row r="87" spans="2:15" x14ac:dyDescent="0.25">
      <c r="B87" s="69"/>
      <c r="C87" s="16"/>
      <c r="D87" s="16"/>
      <c r="E87" s="16"/>
      <c r="F87" s="39" t="s">
        <v>47</v>
      </c>
      <c r="G87" s="39" t="s">
        <v>25</v>
      </c>
      <c r="H87" s="39" t="s">
        <v>15</v>
      </c>
      <c r="I87" s="39" t="s">
        <v>20</v>
      </c>
      <c r="J87" s="39" t="s">
        <v>15</v>
      </c>
      <c r="K87" s="91" t="s">
        <v>70</v>
      </c>
      <c r="L87" s="39" t="s">
        <v>15</v>
      </c>
      <c r="M87" s="16"/>
      <c r="N87" s="16"/>
      <c r="O87" s="70"/>
    </row>
    <row r="88" spans="2:15" x14ac:dyDescent="0.25">
      <c r="B88" s="69"/>
      <c r="C88" s="16"/>
      <c r="D88" s="16"/>
      <c r="E88" s="64"/>
      <c r="F88" s="40">
        <v>2011</v>
      </c>
      <c r="G88" s="44">
        <f>+Áncash!F57+Apurímac!F57+Ayacucho!F57+Huancavelica!F57+Huánuco!F57+Ica!F57+Junín!F57+Pasco!F57</f>
        <v>1979.2197000000001</v>
      </c>
      <c r="H88" s="46"/>
      <c r="I88" s="43">
        <f>+Áncash!H57+Apurímac!H57+Ayacucho!H57+Huancavelica!H57+Huánuco!H57+Ica!H57+Junín!H57+Pasco!H57</f>
        <v>1313.39797</v>
      </c>
      <c r="J88" s="46"/>
      <c r="K88" s="43">
        <f>+I88+G88</f>
        <v>3292.6176700000001</v>
      </c>
      <c r="L88" s="46">
        <v>0.113</v>
      </c>
      <c r="M88" s="16"/>
      <c r="N88" s="16"/>
      <c r="O88" s="70"/>
    </row>
    <row r="89" spans="2:15" x14ac:dyDescent="0.25">
      <c r="B89" s="69"/>
      <c r="C89" s="16"/>
      <c r="D89" s="16"/>
      <c r="E89" s="64"/>
      <c r="F89" s="40">
        <v>2012</v>
      </c>
      <c r="G89" s="44">
        <f>+Áncash!F58+Apurímac!F58+Ayacucho!F58+Huancavelica!F58+Huánuco!F58+Ica!F58+Junín!F58+Pasco!F58</f>
        <v>2403.9645527799998</v>
      </c>
      <c r="H89" s="45">
        <f t="shared" ref="H89:J92" si="10">+G89/G88-1</f>
        <v>0.21460217518045099</v>
      </c>
      <c r="I89" s="43">
        <f>+Áncash!H58+Apurímac!H58+Ayacucho!H58+Huancavelica!H58+Huánuco!H58+Ica!H58+Junín!H58+Pasco!H58</f>
        <v>1435.2908353499997</v>
      </c>
      <c r="J89" s="45">
        <f t="shared" si="10"/>
        <v>9.2807258831075989E-2</v>
      </c>
      <c r="K89" s="43">
        <f t="shared" ref="K89:K93" si="11">+I89+G89</f>
        <v>3839.2553881299996</v>
      </c>
      <c r="L89" s="45">
        <f>+K89/K88-1</f>
        <v>0.16601918987150421</v>
      </c>
      <c r="M89" s="16"/>
      <c r="N89" s="16"/>
      <c r="O89" s="70"/>
    </row>
    <row r="90" spans="2:15" x14ac:dyDescent="0.25">
      <c r="B90" s="69"/>
      <c r="C90" s="16"/>
      <c r="D90" s="16"/>
      <c r="E90" s="16"/>
      <c r="F90" s="40">
        <v>2013</v>
      </c>
      <c r="G90" s="44">
        <f>+Áncash!F59+Apurímac!F59+Ayacucho!F59+Huancavelica!F59+Huánuco!F59+Ica!F59+Junín!F59+Pasco!F59</f>
        <v>2553.9428491099998</v>
      </c>
      <c r="H90" s="45">
        <f t="shared" si="10"/>
        <v>6.2387898422446186E-2</v>
      </c>
      <c r="I90" s="43">
        <f>+Áncash!H59+Apurímac!H59+Ayacucho!H59+Huancavelica!H59+Huánuco!H59+Ica!H59+Junín!H59+Pasco!H59</f>
        <v>1410.69898502</v>
      </c>
      <c r="J90" s="45">
        <f t="shared" si="10"/>
        <v>-1.713370539567538E-2</v>
      </c>
      <c r="K90" s="43">
        <f t="shared" si="11"/>
        <v>3964.6418341299996</v>
      </c>
      <c r="L90" s="45">
        <f t="shared" ref="L90:L92" si="12">+K90/K89-1</f>
        <v>3.2659053207990008E-2</v>
      </c>
      <c r="M90" s="16"/>
      <c r="N90" s="16"/>
      <c r="O90" s="70"/>
    </row>
    <row r="91" spans="2:15" x14ac:dyDescent="0.25">
      <c r="B91" s="69"/>
      <c r="C91" s="16"/>
      <c r="D91" s="16"/>
      <c r="E91" s="16"/>
      <c r="F91" s="40">
        <v>2014</v>
      </c>
      <c r="G91" s="44">
        <f>+Áncash!F60+Apurímac!F60+Ayacucho!F60+Huancavelica!F60+Huánuco!F60+Ica!F60+Junín!F60+Pasco!F60</f>
        <v>2678.3051358399998</v>
      </c>
      <c r="H91" s="45">
        <f t="shared" si="10"/>
        <v>4.8694232438810436E-2</v>
      </c>
      <c r="I91" s="43">
        <f>+Áncash!H60+Apurímac!H60+Ayacucho!H60+Huancavelica!H60+Huánuco!H60+Ica!H60+Junín!H60+Pasco!H60</f>
        <v>1379.8147228799999</v>
      </c>
      <c r="J91" s="45">
        <f t="shared" si="10"/>
        <v>-2.1892878968479801E-2</v>
      </c>
      <c r="K91" s="43">
        <f t="shared" si="11"/>
        <v>4058.1198587199997</v>
      </c>
      <c r="L91" s="45">
        <f t="shared" si="12"/>
        <v>2.3577924186060306E-2</v>
      </c>
      <c r="M91" s="16"/>
      <c r="N91" s="16"/>
      <c r="O91" s="70"/>
    </row>
    <row r="92" spans="2:15" x14ac:dyDescent="0.25">
      <c r="B92" s="69"/>
      <c r="C92" s="16"/>
      <c r="D92" s="16"/>
      <c r="E92" s="16"/>
      <c r="F92" s="40">
        <v>2015</v>
      </c>
      <c r="G92" s="44">
        <f>+Áncash!F61+Apurímac!F61+Ayacucho!F61+Huancavelica!F61+Huánuco!F61+Ica!F61+Junín!F61+Pasco!F61</f>
        <v>2808.7655847400006</v>
      </c>
      <c r="H92" s="45">
        <f t="shared" si="10"/>
        <v>4.8710076814710845E-2</v>
      </c>
      <c r="I92" s="43">
        <f>+Áncash!H61+Apurímac!H61+Ayacucho!H61+Huancavelica!H61+Huánuco!H61+Ica!H61+Junín!H61+Pasco!H61</f>
        <v>1422.2987574199999</v>
      </c>
      <c r="J92" s="45">
        <f t="shared" si="10"/>
        <v>3.0789666058444354E-2</v>
      </c>
      <c r="K92" s="43">
        <f t="shared" si="11"/>
        <v>4231.0643421600007</v>
      </c>
      <c r="L92" s="45">
        <f t="shared" si="12"/>
        <v>4.2616898825297511E-2</v>
      </c>
      <c r="M92" s="16"/>
      <c r="N92" s="16"/>
      <c r="O92" s="70"/>
    </row>
    <row r="93" spans="2:15" x14ac:dyDescent="0.25">
      <c r="B93" s="69"/>
      <c r="C93" s="16"/>
      <c r="D93" s="16"/>
      <c r="E93" s="16"/>
      <c r="F93" s="40">
        <v>2016</v>
      </c>
      <c r="G93" s="44">
        <f>+Áncash!F62+Apurímac!F62+Ayacucho!F62+Huancavelica!F62+Huánuco!F62+Ica!F62+Junín!F62+Pasco!F62</f>
        <v>3585.3071917399998</v>
      </c>
      <c r="H93" s="46">
        <f>+G93/G92-1</f>
        <v>0.27647077820197707</v>
      </c>
      <c r="I93" s="43">
        <f>+Áncash!H62+Apurímac!H62+Ayacucho!H62+Huancavelica!H62+Huánuco!H62+Ica!H62+Junín!H62+Pasco!H62</f>
        <v>1653.6732629600001</v>
      </c>
      <c r="J93" s="46">
        <f>+I93/I92-1</f>
        <v>0.16267644496835909</v>
      </c>
      <c r="K93" s="43">
        <f t="shared" si="11"/>
        <v>5238.9804547000003</v>
      </c>
      <c r="L93" s="46">
        <f>+K93/K92-1</f>
        <v>0.23821810093898232</v>
      </c>
      <c r="M93" s="16"/>
      <c r="N93" s="16"/>
      <c r="O93" s="70"/>
    </row>
    <row r="94" spans="2:15" x14ac:dyDescent="0.25">
      <c r="B94" s="69"/>
      <c r="C94" s="16"/>
      <c r="D94" s="16"/>
      <c r="E94" s="16"/>
      <c r="F94" s="40">
        <v>2017</v>
      </c>
      <c r="G94" s="44">
        <f>+Áncash!F63+Apurímac!F63+Ayacucho!F63+Huancavelica!F63+Huánuco!F63+Ica!F63+Junín!F63+Pasco!F63</f>
        <v>4071.8619128999999</v>
      </c>
      <c r="H94" s="46">
        <f>+G94/G93-1</f>
        <v>0.13570795893890142</v>
      </c>
      <c r="I94" s="43">
        <f>+Áncash!H63+Apurímac!H63+Ayacucho!H63+Huancavelica!H63+Huánuco!H63+Ica!H63+Junín!H63+Pasco!H63</f>
        <v>1854.7992083299998</v>
      </c>
      <c r="J94" s="46">
        <f>+I94/I93-1</f>
        <v>0.12162375112118173</v>
      </c>
      <c r="K94" s="43">
        <f t="shared" ref="K94" si="13">+I94+G94</f>
        <v>5926.6611212299995</v>
      </c>
      <c r="L94" s="46">
        <f>+K94/K93-1</f>
        <v>0.13126230809146588</v>
      </c>
      <c r="M94" s="16"/>
      <c r="N94" s="16"/>
      <c r="O94" s="70"/>
    </row>
    <row r="95" spans="2:15" x14ac:dyDescent="0.25">
      <c r="B95" s="69"/>
      <c r="C95" s="16"/>
      <c r="D95" s="16"/>
      <c r="E95" s="16"/>
      <c r="F95" s="148" t="s">
        <v>28</v>
      </c>
      <c r="G95" s="148"/>
      <c r="H95" s="148"/>
      <c r="I95" s="148"/>
      <c r="J95" s="148"/>
      <c r="K95" s="148"/>
      <c r="L95" s="148"/>
      <c r="M95" s="112"/>
      <c r="N95" s="16"/>
      <c r="O95" s="70"/>
    </row>
    <row r="96" spans="2:15" x14ac:dyDescent="0.25">
      <c r="B96" s="69"/>
      <c r="C96" s="16"/>
      <c r="D96" s="16"/>
      <c r="E96" s="16"/>
      <c r="F96" s="112"/>
      <c r="G96" s="96">
        <f>+(G94/G89)^(1/5)-1</f>
        <v>0.11115078238582776</v>
      </c>
      <c r="H96" s="97"/>
      <c r="I96" s="96">
        <f>+(I94/I89)^(1/5)-1</f>
        <v>5.2619468149882609E-2</v>
      </c>
      <c r="J96" s="97"/>
      <c r="K96" s="96">
        <f>+(K94/K89)^(1/5)-1</f>
        <v>9.0718347369445063E-2</v>
      </c>
      <c r="L96" s="112"/>
      <c r="M96" s="112"/>
      <c r="N96" s="16"/>
      <c r="O96" s="70"/>
    </row>
    <row r="97" spans="2:15" x14ac:dyDescent="0.25">
      <c r="B97" s="71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73"/>
    </row>
    <row r="100" spans="2:15" x14ac:dyDescent="0.25"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8"/>
    </row>
    <row r="101" spans="2:15" x14ac:dyDescent="0.25">
      <c r="B101" s="69"/>
      <c r="C101" s="144" t="s">
        <v>71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70"/>
    </row>
    <row r="102" spans="2:15" x14ac:dyDescent="0.25">
      <c r="B102" s="69"/>
      <c r="C102" s="145" t="s">
        <v>100</v>
      </c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70"/>
    </row>
    <row r="103" spans="2:15" x14ac:dyDescent="0.25">
      <c r="B103" s="69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70"/>
    </row>
    <row r="104" spans="2:15" x14ac:dyDescent="0.25">
      <c r="B104" s="69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70"/>
    </row>
    <row r="105" spans="2:15" x14ac:dyDescent="0.25">
      <c r="B105" s="69"/>
      <c r="C105" s="16"/>
      <c r="D105" s="146" t="s">
        <v>86</v>
      </c>
      <c r="E105" s="146"/>
      <c r="F105" s="146"/>
      <c r="G105" s="146"/>
      <c r="H105" s="146"/>
      <c r="I105" s="146"/>
      <c r="J105" s="146"/>
      <c r="K105" s="146"/>
      <c r="L105" s="146"/>
      <c r="M105" s="16"/>
      <c r="N105" s="16"/>
      <c r="O105" s="70"/>
    </row>
    <row r="106" spans="2:15" x14ac:dyDescent="0.25">
      <c r="B106" s="69"/>
      <c r="C106" s="16"/>
      <c r="D106" s="147" t="s">
        <v>37</v>
      </c>
      <c r="E106" s="147"/>
      <c r="F106" s="147"/>
      <c r="G106" s="147"/>
      <c r="H106" s="147"/>
      <c r="I106" s="147"/>
      <c r="J106" s="147"/>
      <c r="K106" s="147"/>
      <c r="L106" s="147"/>
      <c r="M106" s="16"/>
      <c r="N106" s="16"/>
      <c r="O106" s="70"/>
    </row>
    <row r="107" spans="2:15" x14ac:dyDescent="0.25">
      <c r="B107" s="69"/>
      <c r="C107" s="16"/>
      <c r="D107" s="39" t="s">
        <v>72</v>
      </c>
      <c r="E107" s="47" t="s">
        <v>5</v>
      </c>
      <c r="F107" s="47" t="s">
        <v>32</v>
      </c>
      <c r="G107" s="47" t="s">
        <v>33</v>
      </c>
      <c r="H107" s="47" t="s">
        <v>34</v>
      </c>
      <c r="I107" s="47" t="s">
        <v>9</v>
      </c>
      <c r="J107" s="48" t="s">
        <v>38</v>
      </c>
      <c r="K107" s="47" t="s">
        <v>39</v>
      </c>
      <c r="L107" s="47" t="s">
        <v>1</v>
      </c>
      <c r="M107" s="16"/>
      <c r="N107" s="16"/>
      <c r="O107" s="70"/>
    </row>
    <row r="108" spans="2:15" x14ac:dyDescent="0.25">
      <c r="B108" s="69"/>
      <c r="C108" s="16"/>
      <c r="D108" s="40">
        <v>2012</v>
      </c>
      <c r="E108" s="50">
        <v>2.8995042969817118E-2</v>
      </c>
      <c r="F108" s="50">
        <v>3.7187423809164233E-2</v>
      </c>
      <c r="G108" s="50">
        <v>4.6964182960854979E-2</v>
      </c>
      <c r="H108" s="50">
        <v>8.4191302412318259E-2</v>
      </c>
      <c r="I108" s="50">
        <v>4.5556977206341179E-2</v>
      </c>
      <c r="J108" s="50">
        <v>1.0384335890764276E-2</v>
      </c>
      <c r="K108" s="50">
        <v>1.8937680792561192E-2</v>
      </c>
      <c r="L108" s="50">
        <v>3.4965298863673236E-2</v>
      </c>
      <c r="M108" s="16"/>
      <c r="N108" s="16"/>
      <c r="O108" s="70"/>
    </row>
    <row r="109" spans="2:15" x14ac:dyDescent="0.25">
      <c r="B109" s="69"/>
      <c r="C109" s="16"/>
      <c r="D109" s="40">
        <v>2013</v>
      </c>
      <c r="E109" s="50">
        <v>3.4660981816133717E-2</v>
      </c>
      <c r="F109" s="50">
        <v>4.4403784835875627E-2</v>
      </c>
      <c r="G109" s="50">
        <v>5.1582632402836982E-2</v>
      </c>
      <c r="H109" s="50">
        <v>0.10628268587834733</v>
      </c>
      <c r="I109" s="50">
        <v>4.5123350895186688E-2</v>
      </c>
      <c r="J109" s="50">
        <v>1.0781176895623901E-2</v>
      </c>
      <c r="K109" s="50">
        <v>1.4021913683607936E-2</v>
      </c>
      <c r="L109" s="50">
        <v>3.9638919765813636E-2</v>
      </c>
      <c r="M109" s="16"/>
      <c r="N109" s="16"/>
      <c r="O109" s="70"/>
    </row>
    <row r="110" spans="2:15" x14ac:dyDescent="0.25">
      <c r="B110" s="69"/>
      <c r="C110" s="16"/>
      <c r="D110" s="40">
        <v>2014</v>
      </c>
      <c r="E110" s="50">
        <v>4.3881274359481512E-2</v>
      </c>
      <c r="F110" s="50">
        <v>4.753379247893158E-2</v>
      </c>
      <c r="G110" s="50">
        <v>4.8237535092151812E-2</v>
      </c>
      <c r="H110" s="50">
        <v>0.12221759127974571</v>
      </c>
      <c r="I110" s="50">
        <v>4.7107956596329721E-2</v>
      </c>
      <c r="J110" s="50">
        <v>9.9592538633494921E-3</v>
      </c>
      <c r="K110" s="50">
        <v>1.4673947903202601E-2</v>
      </c>
      <c r="L110" s="50">
        <v>4.4537331990682369E-2</v>
      </c>
      <c r="M110" s="16"/>
      <c r="N110" s="16"/>
      <c r="O110" s="70"/>
    </row>
    <row r="111" spans="2:15" x14ac:dyDescent="0.25">
      <c r="B111" s="69"/>
      <c r="C111" s="16"/>
      <c r="D111" s="40">
        <v>2015</v>
      </c>
      <c r="E111" s="50">
        <v>4.8016875383303431E-2</v>
      </c>
      <c r="F111" s="50">
        <v>4.9745294763093979E-2</v>
      </c>
      <c r="G111" s="50">
        <v>4.5048391999505236E-2</v>
      </c>
      <c r="H111" s="50">
        <v>8.0821730322409205E-2</v>
      </c>
      <c r="I111" s="50">
        <v>4.8222172033727376E-2</v>
      </c>
      <c r="J111" s="50">
        <v>1.2180310740861951E-2</v>
      </c>
      <c r="K111" s="50">
        <v>1.4779407590727014E-2</v>
      </c>
      <c r="L111" s="50">
        <v>4.4507643235511263E-2</v>
      </c>
      <c r="M111" s="65"/>
      <c r="N111" s="16"/>
      <c r="O111" s="70"/>
    </row>
    <row r="112" spans="2:15" x14ac:dyDescent="0.25">
      <c r="B112" s="69"/>
      <c r="C112" s="16"/>
      <c r="D112" s="40">
        <v>2016</v>
      </c>
      <c r="E112" s="50">
        <v>5.7515328693550818E-2</v>
      </c>
      <c r="F112" s="50">
        <v>5.1149194228348197E-2</v>
      </c>
      <c r="G112" s="50">
        <v>4.3144438397618931E-2</v>
      </c>
      <c r="H112" s="50">
        <v>3.8932446879251376E-2</v>
      </c>
      <c r="I112" s="50">
        <v>8.097368279982281E-2</v>
      </c>
      <c r="J112" s="50">
        <v>1.4029945725598311E-2</v>
      </c>
      <c r="K112" s="50">
        <v>5.6718452737375573E-2</v>
      </c>
      <c r="L112" s="50">
        <v>5.1777513552172479E-2</v>
      </c>
      <c r="M112" s="65"/>
      <c r="N112" s="16"/>
      <c r="O112" s="70"/>
    </row>
    <row r="113" spans="2:15" x14ac:dyDescent="0.25">
      <c r="B113" s="69"/>
      <c r="C113" s="16"/>
      <c r="D113" s="40">
        <v>2017</v>
      </c>
      <c r="E113" s="50">
        <v>5.476428697413064E-2</v>
      </c>
      <c r="F113" s="50">
        <v>5.2428978853623076E-2</v>
      </c>
      <c r="G113" s="50">
        <v>4.2597099264052363E-2</v>
      </c>
      <c r="H113" s="50">
        <v>3.9861676392957242E-2</v>
      </c>
      <c r="I113" s="50">
        <v>8.5585349507968797E-2</v>
      </c>
      <c r="J113" s="50">
        <v>1.5018772365486405E-2</v>
      </c>
      <c r="K113" s="50">
        <v>0.17323373120902841</v>
      </c>
      <c r="L113" s="50">
        <v>5.7039815273617962E-2</v>
      </c>
      <c r="M113" s="65"/>
      <c r="N113" s="65"/>
      <c r="O113" s="70"/>
    </row>
    <row r="114" spans="2:15" x14ac:dyDescent="0.25">
      <c r="B114" s="69"/>
      <c r="C114" s="16"/>
      <c r="D114" s="148" t="s">
        <v>40</v>
      </c>
      <c r="E114" s="148"/>
      <c r="F114" s="148"/>
      <c r="G114" s="148"/>
      <c r="H114" s="148"/>
      <c r="I114" s="148"/>
      <c r="J114" s="148"/>
      <c r="K114" s="148"/>
      <c r="L114" s="148"/>
      <c r="M114" s="16"/>
      <c r="N114" s="16"/>
      <c r="O114" s="70"/>
    </row>
    <row r="115" spans="2:15" x14ac:dyDescent="0.25">
      <c r="B115" s="6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70"/>
    </row>
    <row r="116" spans="2:15" x14ac:dyDescent="0.25">
      <c r="B116" s="71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73"/>
    </row>
  </sheetData>
  <sortState ref="R66:S70">
    <sortCondition descending="1" ref="S66:S70"/>
  </sortState>
  <mergeCells count="33">
    <mergeCell ref="B1:O2"/>
    <mergeCell ref="C8:N8"/>
    <mergeCell ref="C9:N10"/>
    <mergeCell ref="F12:K12"/>
    <mergeCell ref="F13:K13"/>
    <mergeCell ref="F14:G14"/>
    <mergeCell ref="F24:K24"/>
    <mergeCell ref="C27:N28"/>
    <mergeCell ref="F30:J30"/>
    <mergeCell ref="F31:J31"/>
    <mergeCell ref="F42:J42"/>
    <mergeCell ref="C47:N47"/>
    <mergeCell ref="C48:N49"/>
    <mergeCell ref="F51:K51"/>
    <mergeCell ref="F52:K52"/>
    <mergeCell ref="F63:K63"/>
    <mergeCell ref="C66:N67"/>
    <mergeCell ref="D69:M69"/>
    <mergeCell ref="D70:M70"/>
    <mergeCell ref="D71:E72"/>
    <mergeCell ref="F71:G71"/>
    <mergeCell ref="H71:I71"/>
    <mergeCell ref="J71:M71"/>
    <mergeCell ref="D79:M79"/>
    <mergeCell ref="C82:N83"/>
    <mergeCell ref="F85:L85"/>
    <mergeCell ref="F86:L86"/>
    <mergeCell ref="F95:L95"/>
    <mergeCell ref="C101:N101"/>
    <mergeCell ref="C102:N103"/>
    <mergeCell ref="D105:L105"/>
    <mergeCell ref="D106:L106"/>
    <mergeCell ref="D114:L114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10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8" customWidth="1"/>
    <col min="2" max="15" width="11.7109375" style="12" customWidth="1"/>
    <col min="16" max="16" width="11.7109375" style="8" customWidth="1"/>
    <col min="17" max="16384" width="11.42578125" style="8" hidden="1"/>
  </cols>
  <sheetData>
    <row r="1" spans="2:16" ht="15" customHeight="1" x14ac:dyDescent="0.25">
      <c r="B1" s="166" t="s">
        <v>106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7"/>
    </row>
    <row r="2" spans="2:16" ht="15" customHeight="1" x14ac:dyDescent="0.2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7"/>
    </row>
    <row r="3" spans="2:16" x14ac:dyDescent="0.25">
      <c r="C3" s="6" t="str">
        <f>+C7</f>
        <v>1. Créditos Totales por Tipo de Empresa del Sistema Financiero</v>
      </c>
      <c r="D3" s="9"/>
      <c r="E3" s="9"/>
      <c r="F3" s="9"/>
      <c r="G3" s="9"/>
      <c r="H3" s="6"/>
      <c r="I3" s="10" t="str">
        <f>+C50</f>
        <v>3. Evolución del Crédito directo a Pequeñas y Microempresas.</v>
      </c>
      <c r="J3" s="10"/>
      <c r="K3" s="10"/>
      <c r="L3" s="10"/>
      <c r="M3" s="6"/>
      <c r="N3" s="11"/>
      <c r="O3" s="11"/>
      <c r="P3" s="11"/>
    </row>
    <row r="4" spans="2:16" x14ac:dyDescent="0.25">
      <c r="B4" s="8"/>
      <c r="C4" s="6" t="str">
        <f>+C29</f>
        <v>2. Créditos Directos por Tipo de Crédito</v>
      </c>
      <c r="D4" s="9"/>
      <c r="E4" s="9"/>
      <c r="F4" s="9"/>
      <c r="G4" s="9"/>
      <c r="H4" s="19"/>
      <c r="I4" s="10" t="str">
        <f>+C96</f>
        <v>4. Morosidad por Tipo de Empresa del Sistema Financiero</v>
      </c>
      <c r="J4" s="10"/>
      <c r="K4" s="10"/>
      <c r="L4" s="10"/>
      <c r="M4" s="6"/>
      <c r="N4" s="11"/>
      <c r="O4" s="11"/>
      <c r="P4" s="11"/>
    </row>
    <row r="5" spans="2:16" x14ac:dyDescent="0.25">
      <c r="B5" s="6"/>
      <c r="C5" s="9"/>
      <c r="D5" s="9"/>
      <c r="E5" s="9"/>
      <c r="F5" s="9"/>
      <c r="G5" s="9"/>
      <c r="H5" s="19"/>
      <c r="I5" s="10"/>
      <c r="J5" s="10"/>
      <c r="K5" s="10"/>
      <c r="L5" s="10"/>
      <c r="M5" s="6"/>
      <c r="N5" s="11"/>
      <c r="O5" s="11"/>
      <c r="P5" s="11"/>
    </row>
    <row r="6" spans="2:16" x14ac:dyDescent="0.25">
      <c r="B6" s="107"/>
      <c r="C6" s="21"/>
      <c r="D6" s="21"/>
      <c r="E6" s="21"/>
      <c r="F6" s="21"/>
      <c r="G6" s="21"/>
      <c r="H6" s="108"/>
      <c r="I6" s="21"/>
      <c r="J6" s="21"/>
      <c r="K6" s="21"/>
      <c r="L6" s="21"/>
      <c r="M6" s="108"/>
      <c r="N6" s="21"/>
      <c r="O6" s="109"/>
      <c r="P6" s="11"/>
    </row>
    <row r="7" spans="2:16" x14ac:dyDescent="0.25">
      <c r="B7" s="110"/>
      <c r="C7" s="144" t="s">
        <v>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11"/>
    </row>
    <row r="8" spans="2:16" x14ac:dyDescent="0.25">
      <c r="B8" s="110"/>
      <c r="C8" s="145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3,628.1 millones representando un incremento de 3.7% respecto a la suma de créditos a diciembre del 2016. En tanto se observa un crecimiento promedio anual de 10.6% desde diciembre del 2012. 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11"/>
    </row>
    <row r="9" spans="2:16" x14ac:dyDescent="0.25">
      <c r="B9" s="110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11"/>
    </row>
    <row r="10" spans="2:16" x14ac:dyDescent="0.25">
      <c r="B10" s="11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11"/>
    </row>
    <row r="11" spans="2:16" x14ac:dyDescent="0.25">
      <c r="B11" s="110"/>
      <c r="C11" s="18"/>
      <c r="D11" s="18"/>
      <c r="E11" s="18"/>
      <c r="F11" s="150" t="s">
        <v>73</v>
      </c>
      <c r="G11" s="150"/>
      <c r="H11" s="150"/>
      <c r="I11" s="150"/>
      <c r="J11" s="150"/>
      <c r="K11" s="150"/>
      <c r="L11" s="18"/>
      <c r="M11" s="18"/>
      <c r="N11" s="18"/>
      <c r="O11" s="111"/>
    </row>
    <row r="12" spans="2:16" x14ac:dyDescent="0.25">
      <c r="B12" s="110"/>
      <c r="C12" s="18"/>
      <c r="D12" s="18"/>
      <c r="E12" s="18"/>
      <c r="F12" s="159" t="s">
        <v>3</v>
      </c>
      <c r="G12" s="159"/>
      <c r="H12" s="159"/>
      <c r="I12" s="159"/>
      <c r="J12" s="159"/>
      <c r="K12" s="159"/>
      <c r="L12" s="18"/>
      <c r="M12" s="18"/>
      <c r="N12" s="18"/>
      <c r="O12" s="111"/>
    </row>
    <row r="13" spans="2:16" x14ac:dyDescent="0.25">
      <c r="B13" s="13"/>
      <c r="C13" s="15"/>
      <c r="D13" s="15"/>
      <c r="E13" s="161" t="s">
        <v>44</v>
      </c>
      <c r="F13" s="162"/>
      <c r="G13" s="33">
        <v>41244</v>
      </c>
      <c r="H13" s="34">
        <v>42705</v>
      </c>
      <c r="I13" s="35">
        <v>43070</v>
      </c>
      <c r="J13" s="35" t="s">
        <v>42</v>
      </c>
      <c r="K13" s="36" t="s">
        <v>43</v>
      </c>
      <c r="L13" s="36" t="s">
        <v>4</v>
      </c>
      <c r="N13" s="15"/>
      <c r="O13" s="14"/>
    </row>
    <row r="14" spans="2:16" x14ac:dyDescent="0.25">
      <c r="B14" s="13"/>
      <c r="C14" s="15"/>
      <c r="D14" s="15"/>
      <c r="E14" s="25" t="s">
        <v>5</v>
      </c>
      <c r="F14" s="26"/>
      <c r="G14" s="51">
        <v>1516.4236900000001</v>
      </c>
      <c r="H14" s="52">
        <v>2747.604347</v>
      </c>
      <c r="I14" s="52">
        <v>2810.8303820000001</v>
      </c>
      <c r="J14" s="49">
        <f t="shared" ref="J14:J20" si="0">+I14/I$21</f>
        <v>0.7747410092594178</v>
      </c>
      <c r="K14" s="49">
        <f>+I14/H14-1</f>
        <v>2.3011331696659365E-2</v>
      </c>
      <c r="L14" s="49">
        <f>+IFERROR((I14/G14)^(1/5)-1,0)</f>
        <v>0.13136519925959989</v>
      </c>
      <c r="N14" s="15"/>
      <c r="O14" s="14"/>
    </row>
    <row r="15" spans="2:16" x14ac:dyDescent="0.25">
      <c r="B15" s="13"/>
      <c r="C15" s="15"/>
      <c r="D15" s="15"/>
      <c r="E15" s="25" t="s">
        <v>6</v>
      </c>
      <c r="F15" s="26"/>
      <c r="G15" s="52">
        <v>238.926378</v>
      </c>
      <c r="H15" s="52">
        <v>169.82446400000001</v>
      </c>
      <c r="I15" s="52">
        <v>209.549644</v>
      </c>
      <c r="J15" s="49">
        <f t="shared" si="0"/>
        <v>5.7757559375388769E-2</v>
      </c>
      <c r="K15" s="49">
        <f t="shared" ref="K15:K20" si="1">+I15/H15-1</f>
        <v>0.23391906598333212</v>
      </c>
      <c r="L15" s="49">
        <f t="shared" ref="L15:L21" si="2">+IFERROR((I15/G15)^(1/5)-1,0)</f>
        <v>-2.5897707183836882E-2</v>
      </c>
      <c r="N15" s="15"/>
      <c r="O15" s="14"/>
    </row>
    <row r="16" spans="2:16" x14ac:dyDescent="0.25">
      <c r="B16" s="13"/>
      <c r="C16" s="15"/>
      <c r="D16" s="15"/>
      <c r="E16" s="25" t="s">
        <v>7</v>
      </c>
      <c r="F16" s="26"/>
      <c r="G16" s="52">
        <v>264.75960299999997</v>
      </c>
      <c r="H16" s="52">
        <v>318.59069899999997</v>
      </c>
      <c r="I16" s="52">
        <v>343.26259100000004</v>
      </c>
      <c r="J16" s="49">
        <f t="shared" si="0"/>
        <v>9.4612470355866091E-2</v>
      </c>
      <c r="K16" s="49">
        <f t="shared" si="1"/>
        <v>7.7440716497502171E-2</v>
      </c>
      <c r="L16" s="49">
        <f t="shared" si="2"/>
        <v>5.3306952985596512E-2</v>
      </c>
      <c r="N16" s="15"/>
      <c r="O16" s="14"/>
    </row>
    <row r="17" spans="2:15" x14ac:dyDescent="0.25">
      <c r="B17" s="13"/>
      <c r="C17" s="15"/>
      <c r="D17" s="15"/>
      <c r="E17" s="25" t="s">
        <v>8</v>
      </c>
      <c r="F17" s="26"/>
      <c r="G17" s="52">
        <v>73.916027</v>
      </c>
      <c r="H17" s="52">
        <v>18.125019999999999</v>
      </c>
      <c r="I17" s="52">
        <v>13.251016</v>
      </c>
      <c r="J17" s="49">
        <f t="shared" si="0"/>
        <v>3.6523390295247963E-3</v>
      </c>
      <c r="K17" s="49">
        <f t="shared" si="1"/>
        <v>-0.26891026878866886</v>
      </c>
      <c r="L17" s="49">
        <f t="shared" si="2"/>
        <v>-0.29090877243398205</v>
      </c>
      <c r="N17" s="15"/>
      <c r="O17" s="14"/>
    </row>
    <row r="18" spans="2:15" x14ac:dyDescent="0.25">
      <c r="B18" s="13"/>
      <c r="C18" s="15"/>
      <c r="D18" s="15"/>
      <c r="E18" s="25" t="s">
        <v>9</v>
      </c>
      <c r="F18" s="26"/>
      <c r="G18" s="52">
        <v>6.4281929999999994</v>
      </c>
      <c r="H18" s="52">
        <v>7.5530119999999989</v>
      </c>
      <c r="I18" s="52">
        <v>11.327708000000001</v>
      </c>
      <c r="J18" s="49">
        <f t="shared" si="0"/>
        <v>3.1222232350681849E-3</v>
      </c>
      <c r="K18" s="49">
        <f t="shared" si="1"/>
        <v>0.49976036050253891</v>
      </c>
      <c r="L18" s="49">
        <f t="shared" si="2"/>
        <v>0.11998092901121149</v>
      </c>
      <c r="N18" s="15"/>
      <c r="O18" s="14"/>
    </row>
    <row r="19" spans="2:15" ht="15.75" x14ac:dyDescent="0.25">
      <c r="B19" s="13"/>
      <c r="C19" s="15"/>
      <c r="D19" s="15"/>
      <c r="E19" s="25" t="s">
        <v>52</v>
      </c>
      <c r="F19" s="26"/>
      <c r="G19" s="52">
        <v>0</v>
      </c>
      <c r="H19" s="52">
        <v>61.79768</v>
      </c>
      <c r="I19" s="52">
        <v>37.797384000000001</v>
      </c>
      <c r="J19" s="49">
        <f t="shared" si="0"/>
        <v>1.0417983103871891E-2</v>
      </c>
      <c r="K19" s="49">
        <f t="shared" si="1"/>
        <v>-0.38836888375097578</v>
      </c>
      <c r="L19" s="49">
        <f t="shared" si="2"/>
        <v>0</v>
      </c>
      <c r="N19" s="15"/>
      <c r="O19" s="14"/>
    </row>
    <row r="20" spans="2:15" ht="15.75" x14ac:dyDescent="0.25">
      <c r="B20" s="13"/>
      <c r="C20" s="15"/>
      <c r="D20" s="15"/>
      <c r="E20" s="25" t="s">
        <v>53</v>
      </c>
      <c r="F20" s="26"/>
      <c r="G20" s="52">
        <v>95.456062639999999</v>
      </c>
      <c r="H20" s="52">
        <v>175.8631815</v>
      </c>
      <c r="I20" s="52">
        <v>202.07162830000001</v>
      </c>
      <c r="J20" s="49">
        <f t="shared" si="0"/>
        <v>5.5696415640862362E-2</v>
      </c>
      <c r="K20" s="49">
        <f t="shared" si="1"/>
        <v>0.14902748020625345</v>
      </c>
      <c r="L20" s="49">
        <f t="shared" si="2"/>
        <v>0.16182405709781778</v>
      </c>
      <c r="N20" s="15"/>
      <c r="O20" s="14"/>
    </row>
    <row r="21" spans="2:15" x14ac:dyDescent="0.25">
      <c r="B21" s="13"/>
      <c r="C21" s="15"/>
      <c r="D21" s="15"/>
      <c r="E21" s="25"/>
      <c r="F21" s="26" t="s">
        <v>1</v>
      </c>
      <c r="G21" s="27">
        <f>SUM(G14:G20)</f>
        <v>2195.9099536400004</v>
      </c>
      <c r="H21" s="27">
        <f>SUM(H14:H20)</f>
        <v>3499.3584034999994</v>
      </c>
      <c r="I21" s="27">
        <f t="shared" ref="I21" si="3">SUM(I14:I20)</f>
        <v>3628.0903533000005</v>
      </c>
      <c r="J21" s="28">
        <f>SUM(J14:J20)</f>
        <v>0.99999999999999978</v>
      </c>
      <c r="K21" s="28">
        <f>+I21/H21-1</f>
        <v>3.6787300686676128E-2</v>
      </c>
      <c r="L21" s="28">
        <f t="shared" si="2"/>
        <v>0.10563738055557326</v>
      </c>
      <c r="N21" s="15"/>
      <c r="O21" s="14"/>
    </row>
    <row r="22" spans="2:15" x14ac:dyDescent="0.25">
      <c r="B22" s="110"/>
      <c r="C22" s="18"/>
      <c r="D22" s="18"/>
      <c r="E22" s="160" t="s">
        <v>45</v>
      </c>
      <c r="F22" s="160"/>
      <c r="G22" s="160"/>
      <c r="H22" s="160"/>
      <c r="I22" s="160"/>
      <c r="J22" s="160"/>
      <c r="K22" s="160"/>
      <c r="L22" s="160"/>
      <c r="M22" s="18"/>
      <c r="N22" s="18"/>
      <c r="O22" s="111"/>
    </row>
    <row r="23" spans="2:15" x14ac:dyDescent="0.25">
      <c r="B23" s="110"/>
      <c r="C23" s="18"/>
      <c r="D23" s="18"/>
      <c r="E23" s="29" t="s">
        <v>11</v>
      </c>
      <c r="F23" s="29"/>
      <c r="G23" s="112"/>
      <c r="H23" s="112"/>
      <c r="I23" s="112"/>
      <c r="J23" s="112"/>
      <c r="K23" s="112"/>
      <c r="L23" s="18"/>
      <c r="M23" s="18"/>
      <c r="N23" s="18"/>
      <c r="O23" s="111"/>
    </row>
    <row r="24" spans="2:15" x14ac:dyDescent="0.25">
      <c r="B24" s="110"/>
      <c r="C24" s="18"/>
      <c r="D24" s="18"/>
      <c r="E24" s="29" t="s">
        <v>12</v>
      </c>
      <c r="F24" s="29"/>
      <c r="G24" s="112"/>
      <c r="H24" s="112"/>
      <c r="I24" s="112"/>
      <c r="J24" s="112"/>
      <c r="K24" s="112"/>
      <c r="L24" s="18"/>
      <c r="M24" s="18"/>
      <c r="N24" s="18"/>
      <c r="O24" s="111"/>
    </row>
    <row r="25" spans="2:15" x14ac:dyDescent="0.25"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5"/>
    </row>
    <row r="28" spans="2:15" x14ac:dyDescent="0.25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</row>
    <row r="29" spans="2:15" x14ac:dyDescent="0.25">
      <c r="B29" s="110"/>
      <c r="C29" s="144" t="s">
        <v>13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11"/>
    </row>
    <row r="30" spans="2:15" x14ac:dyDescent="0.25">
      <c r="B30" s="110"/>
      <c r="C30" s="145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",FIXED(K43*100,1), "% del total,  equivalente a S/ ",FIXED(I43,1)," millones.")</f>
        <v>Los créditos directos en esta región ascendieron a S/ 3,211.7 millones al 31 de diciembre del 2017 creciendo 5.3% respecto al mismo mes del año previo. Los créditos a las Pequeñas y Microempresas representaron el 32.5% del total,  equivalente a S/ 1,044.3 millones.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11"/>
    </row>
    <row r="31" spans="2:15" x14ac:dyDescent="0.25">
      <c r="B31" s="110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11"/>
    </row>
    <row r="32" spans="2:15" x14ac:dyDescent="0.25">
      <c r="B32" s="1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11"/>
    </row>
    <row r="33" spans="2:15" x14ac:dyDescent="0.25">
      <c r="B33" s="110"/>
      <c r="C33" s="18"/>
      <c r="D33" s="18"/>
      <c r="E33" s="18"/>
      <c r="F33" s="150" t="s">
        <v>46</v>
      </c>
      <c r="G33" s="150"/>
      <c r="H33" s="150"/>
      <c r="I33" s="150"/>
      <c r="J33" s="150"/>
      <c r="K33" s="150"/>
      <c r="L33" s="18"/>
      <c r="M33" s="18"/>
      <c r="N33" s="18"/>
      <c r="O33" s="111"/>
    </row>
    <row r="34" spans="2:15" x14ac:dyDescent="0.25">
      <c r="B34" s="110"/>
      <c r="C34" s="18"/>
      <c r="D34" s="18"/>
      <c r="E34" s="18"/>
      <c r="F34" s="159" t="s">
        <v>3</v>
      </c>
      <c r="G34" s="159"/>
      <c r="H34" s="159"/>
      <c r="I34" s="159"/>
      <c r="J34" s="159"/>
      <c r="K34" s="159"/>
      <c r="L34" s="18"/>
      <c r="M34" s="18"/>
      <c r="N34" s="18"/>
      <c r="O34" s="111"/>
    </row>
    <row r="35" spans="2:15" x14ac:dyDescent="0.25">
      <c r="B35" s="13"/>
      <c r="C35" s="15"/>
      <c r="D35" s="15"/>
      <c r="E35" s="15"/>
      <c r="F35" s="164" t="s">
        <v>14</v>
      </c>
      <c r="G35" s="164"/>
      <c r="H35" s="34">
        <v>42705</v>
      </c>
      <c r="I35" s="35">
        <v>43070</v>
      </c>
      <c r="J35" s="36" t="s">
        <v>15</v>
      </c>
      <c r="K35" s="35" t="s">
        <v>42</v>
      </c>
      <c r="L35" s="15"/>
      <c r="M35" s="15"/>
      <c r="N35" s="15"/>
      <c r="O35" s="14"/>
    </row>
    <row r="36" spans="2:15" x14ac:dyDescent="0.25">
      <c r="B36" s="13"/>
      <c r="C36" s="15"/>
      <c r="D36" s="15"/>
      <c r="E36" s="15"/>
      <c r="F36" s="25" t="s">
        <v>16</v>
      </c>
      <c r="G36" s="26"/>
      <c r="H36" s="51">
        <v>1.22E-4</v>
      </c>
      <c r="I36" s="52">
        <v>52.212913139999998</v>
      </c>
      <c r="J36" s="49">
        <f>+IFERROR(I36/H36-1,0)</f>
        <v>427973.69786885247</v>
      </c>
      <c r="K36" s="49">
        <f>+I36/I44</f>
        <v>1.6257165525309859E-2</v>
      </c>
      <c r="L36" s="15"/>
      <c r="M36" s="15"/>
      <c r="N36" s="15"/>
      <c r="O36" s="14"/>
    </row>
    <row r="37" spans="2:15" x14ac:dyDescent="0.25">
      <c r="B37" s="13"/>
      <c r="C37" s="15"/>
      <c r="D37" s="15"/>
      <c r="E37" s="15"/>
      <c r="F37" s="25" t="s">
        <v>17</v>
      </c>
      <c r="G37" s="26"/>
      <c r="H37" s="52">
        <v>357.52994309000002</v>
      </c>
      <c r="I37" s="52">
        <v>280.65631685</v>
      </c>
      <c r="J37" s="49">
        <f t="shared" ref="J37:J44" si="4">+IFERROR(I37/H37-1,0)</f>
        <v>-0.21501311351885521</v>
      </c>
      <c r="K37" s="49">
        <f>+I37/I44</f>
        <v>8.7385972633249265E-2</v>
      </c>
      <c r="L37" s="15"/>
      <c r="M37" s="15"/>
      <c r="N37" s="15"/>
      <c r="O37" s="14"/>
    </row>
    <row r="38" spans="2:15" x14ac:dyDescent="0.25">
      <c r="B38" s="13"/>
      <c r="C38" s="15"/>
      <c r="D38" s="15"/>
      <c r="E38" s="15"/>
      <c r="F38" s="25" t="s">
        <v>18</v>
      </c>
      <c r="G38" s="26"/>
      <c r="H38" s="52">
        <v>579.20085180000012</v>
      </c>
      <c r="I38" s="52">
        <v>577.74430448999999</v>
      </c>
      <c r="J38" s="49">
        <f t="shared" si="4"/>
        <v>-2.5147533976747072E-3</v>
      </c>
      <c r="K38" s="49">
        <f>+I38/I44</f>
        <v>0.17988815839895025</v>
      </c>
      <c r="L38" s="15"/>
      <c r="M38" s="15"/>
      <c r="N38" s="15"/>
      <c r="O38" s="14"/>
    </row>
    <row r="39" spans="2:15" x14ac:dyDescent="0.25">
      <c r="B39" s="13"/>
      <c r="C39" s="15"/>
      <c r="D39" s="15"/>
      <c r="E39" s="15"/>
      <c r="F39" s="119" t="s">
        <v>19</v>
      </c>
      <c r="G39" s="120"/>
      <c r="H39" s="132">
        <v>684.02223589000005</v>
      </c>
      <c r="I39" s="132">
        <v>732.80054839000002</v>
      </c>
      <c r="J39" s="125">
        <f>+IFERROR(I39/H39-1,0)</f>
        <v>7.1311004146719315E-2</v>
      </c>
      <c r="K39" s="125">
        <f>+I39/I44</f>
        <v>0.22816692453590356</v>
      </c>
      <c r="L39" s="15"/>
      <c r="M39" s="15"/>
      <c r="N39" s="15"/>
      <c r="O39" s="14"/>
    </row>
    <row r="40" spans="2:15" x14ac:dyDescent="0.25">
      <c r="B40" s="13"/>
      <c r="C40" s="15"/>
      <c r="D40" s="15"/>
      <c r="E40" s="15"/>
      <c r="F40" s="119" t="s">
        <v>20</v>
      </c>
      <c r="G40" s="120"/>
      <c r="H40" s="132">
        <v>282.47702569000006</v>
      </c>
      <c r="I40" s="132">
        <v>311.52584097000005</v>
      </c>
      <c r="J40" s="125">
        <f>+IFERROR(I40/H40-1,0)</f>
        <v>0.10283602784701906</v>
      </c>
      <c r="K40" s="125">
        <f>+I40/I44</f>
        <v>9.6997598055503689E-2</v>
      </c>
      <c r="L40" s="30"/>
      <c r="M40" s="16"/>
      <c r="N40" s="15"/>
      <c r="O40" s="14"/>
    </row>
    <row r="41" spans="2:15" x14ac:dyDescent="0.25">
      <c r="B41" s="13"/>
      <c r="C41" s="15"/>
      <c r="D41" s="15"/>
      <c r="E41" s="15"/>
      <c r="F41" s="25" t="s">
        <v>21</v>
      </c>
      <c r="G41" s="26"/>
      <c r="H41" s="52">
        <v>850.59250380000003</v>
      </c>
      <c r="I41" s="52">
        <v>949.9505939300002</v>
      </c>
      <c r="J41" s="49">
        <f>+IFERROR(I41/H41-1,0)</f>
        <v>0.11681044646657535</v>
      </c>
      <c r="K41" s="49">
        <f>+I41/I44</f>
        <v>0.29577939857477997</v>
      </c>
      <c r="L41" s="31"/>
      <c r="M41" s="32"/>
      <c r="N41" s="15"/>
      <c r="O41" s="14"/>
    </row>
    <row r="42" spans="2:15" x14ac:dyDescent="0.25">
      <c r="B42" s="13"/>
      <c r="C42" s="15"/>
      <c r="D42" s="15"/>
      <c r="E42" s="15"/>
      <c r="F42" s="25" t="s">
        <v>22</v>
      </c>
      <c r="G42" s="26"/>
      <c r="H42" s="52">
        <v>295.23419566000001</v>
      </c>
      <c r="I42" s="52">
        <v>306.79561894999989</v>
      </c>
      <c r="J42" s="49">
        <f>+IFERROR(I42/H42-1,0)</f>
        <v>3.9160176767986332E-2</v>
      </c>
      <c r="K42" s="49">
        <f>+I42/I44</f>
        <v>9.5524782276303358E-2</v>
      </c>
      <c r="L42" s="15"/>
      <c r="M42" s="15"/>
      <c r="N42" s="15"/>
      <c r="O42" s="14"/>
    </row>
    <row r="43" spans="2:15" x14ac:dyDescent="0.25">
      <c r="B43" s="13"/>
      <c r="C43" s="15"/>
      <c r="D43" s="15"/>
      <c r="E43" s="15"/>
      <c r="F43" s="121" t="s">
        <v>85</v>
      </c>
      <c r="G43" s="122"/>
      <c r="H43" s="123">
        <f>+H39+H40</f>
        <v>966.49926158000017</v>
      </c>
      <c r="I43" s="123">
        <f>+I39+I40</f>
        <v>1044.3263893600001</v>
      </c>
      <c r="J43" s="124">
        <f>+IFERROR(I43/H43-1,0)</f>
        <v>8.0524766933366188E-2</v>
      </c>
      <c r="K43" s="124">
        <f>+I43/I44</f>
        <v>0.32516452259140727</v>
      </c>
      <c r="L43" s="15"/>
      <c r="M43" s="15"/>
      <c r="N43" s="15"/>
      <c r="O43" s="14"/>
    </row>
    <row r="44" spans="2:15" x14ac:dyDescent="0.25">
      <c r="B44" s="13"/>
      <c r="C44" s="15"/>
      <c r="D44" s="15"/>
      <c r="E44" s="15"/>
      <c r="F44" s="37" t="s">
        <v>23</v>
      </c>
      <c r="G44" s="38"/>
      <c r="H44" s="27">
        <f>SUM(H36:H42)</f>
        <v>3049.0568779300002</v>
      </c>
      <c r="I44" s="27">
        <f>SUM(I36:I42)</f>
        <v>3211.6861367200004</v>
      </c>
      <c r="J44" s="28">
        <f t="shared" si="4"/>
        <v>5.3337561515221399E-2</v>
      </c>
      <c r="K44" s="28">
        <f>SUM(K36:K42)-K43</f>
        <v>0.67483547740859262</v>
      </c>
      <c r="L44" s="15"/>
      <c r="M44" s="15"/>
      <c r="N44" s="15"/>
      <c r="O44" s="14"/>
    </row>
    <row r="45" spans="2:15" x14ac:dyDescent="0.25">
      <c r="B45" s="110"/>
      <c r="C45" s="18"/>
      <c r="D45" s="18"/>
      <c r="E45" s="18"/>
      <c r="F45" s="154" t="s">
        <v>10</v>
      </c>
      <c r="G45" s="154"/>
      <c r="H45" s="154"/>
      <c r="I45" s="154"/>
      <c r="J45" s="154"/>
      <c r="K45" s="154"/>
      <c r="L45" s="18"/>
      <c r="M45" s="18"/>
      <c r="N45" s="18"/>
      <c r="O45" s="111"/>
    </row>
    <row r="46" spans="2:15" x14ac:dyDescent="0.25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/>
    </row>
    <row r="49" spans="2:15" x14ac:dyDescent="0.25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</row>
    <row r="50" spans="2:15" x14ac:dyDescent="0.25">
      <c r="B50" s="110"/>
      <c r="C50" s="144" t="s">
        <v>24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11"/>
    </row>
    <row r="51" spans="2:15" x14ac:dyDescent="0.25">
      <c r="B51" s="110"/>
      <c r="C51" s="145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465.8 millones a diciembre del 2012 a S/ 732.8 millones a diciembre del 2017, en el mismo sentido en las microempresas el crédito paso de S/ 244.3 millones el 2012 a S/ 311.5 millones el 2017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11"/>
    </row>
    <row r="52" spans="2:15" x14ac:dyDescent="0.25">
      <c r="B52" s="110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11"/>
    </row>
    <row r="53" spans="2:15" x14ac:dyDescent="0.25">
      <c r="B53" s="110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1"/>
    </row>
    <row r="54" spans="2:15" x14ac:dyDescent="0.25">
      <c r="B54" s="110"/>
      <c r="C54" s="112"/>
      <c r="D54" s="112"/>
      <c r="E54" s="150" t="s">
        <v>48</v>
      </c>
      <c r="F54" s="150"/>
      <c r="G54" s="150"/>
      <c r="H54" s="150"/>
      <c r="I54" s="150"/>
      <c r="J54" s="150"/>
      <c r="K54" s="150"/>
      <c r="L54" s="112"/>
      <c r="M54" s="112"/>
      <c r="N54" s="112"/>
      <c r="O54" s="111"/>
    </row>
    <row r="55" spans="2:15" x14ac:dyDescent="0.25">
      <c r="B55" s="110"/>
      <c r="C55" s="112"/>
      <c r="D55" s="112"/>
      <c r="E55" s="156" t="s">
        <v>3</v>
      </c>
      <c r="F55" s="156"/>
      <c r="G55" s="156"/>
      <c r="H55" s="156"/>
      <c r="I55" s="156"/>
      <c r="J55" s="156"/>
      <c r="K55" s="156"/>
      <c r="L55" s="112"/>
      <c r="M55" s="112"/>
      <c r="N55" s="112"/>
      <c r="O55" s="111"/>
    </row>
    <row r="56" spans="2:15" x14ac:dyDescent="0.25">
      <c r="B56" s="13"/>
      <c r="C56" s="16"/>
      <c r="D56" s="16"/>
      <c r="E56" s="39" t="s">
        <v>47</v>
      </c>
      <c r="F56" s="39" t="s">
        <v>25</v>
      </c>
      <c r="G56" s="39" t="s">
        <v>15</v>
      </c>
      <c r="H56" s="39" t="s">
        <v>20</v>
      </c>
      <c r="I56" s="39" t="s">
        <v>15</v>
      </c>
      <c r="J56" s="39" t="s">
        <v>26</v>
      </c>
      <c r="K56" s="39" t="s">
        <v>15</v>
      </c>
      <c r="L56" s="16"/>
      <c r="M56" s="16"/>
      <c r="N56" s="16"/>
      <c r="O56" s="14"/>
    </row>
    <row r="57" spans="2:15" x14ac:dyDescent="0.25">
      <c r="B57" s="13"/>
      <c r="C57" s="16"/>
      <c r="D57" s="16"/>
      <c r="E57" s="40">
        <v>2011</v>
      </c>
      <c r="F57" s="44">
        <v>391.33246999999994</v>
      </c>
      <c r="G57" s="41" t="s">
        <v>27</v>
      </c>
      <c r="H57" s="43">
        <v>239.20746000000005</v>
      </c>
      <c r="I57" s="41" t="s">
        <v>27</v>
      </c>
      <c r="J57" s="43">
        <f>+H57+F57</f>
        <v>630.53993000000003</v>
      </c>
      <c r="K57" s="41" t="s">
        <v>27</v>
      </c>
      <c r="L57" s="16"/>
      <c r="M57" s="16"/>
      <c r="N57" s="16"/>
      <c r="O57" s="14"/>
    </row>
    <row r="58" spans="2:15" x14ac:dyDescent="0.25">
      <c r="B58" s="13"/>
      <c r="C58" s="16"/>
      <c r="D58" s="16"/>
      <c r="E58" s="40">
        <v>2012</v>
      </c>
      <c r="F58" s="44">
        <v>465.78490101000006</v>
      </c>
      <c r="G58" s="41">
        <f t="shared" ref="G58:I62" si="5">+F58/F57-1</f>
        <v>0.19025365058514088</v>
      </c>
      <c r="H58" s="43">
        <v>244.26350592</v>
      </c>
      <c r="I58" s="41">
        <f t="shared" si="5"/>
        <v>2.1136656524006092E-2</v>
      </c>
      <c r="J58" s="43">
        <f t="shared" ref="J58:J63" si="6">+H58+F58</f>
        <v>710.04840693000006</v>
      </c>
      <c r="K58" s="41">
        <f t="shared" ref="K58:K62" si="7">+J58/J57-1</f>
        <v>0.12609586347687762</v>
      </c>
      <c r="L58" s="16"/>
      <c r="M58" s="16"/>
      <c r="N58" s="16"/>
      <c r="O58" s="14"/>
    </row>
    <row r="59" spans="2:15" x14ac:dyDescent="0.25">
      <c r="B59" s="13"/>
      <c r="C59" s="16"/>
      <c r="D59" s="16"/>
      <c r="E59" s="40">
        <v>2013</v>
      </c>
      <c r="F59" s="44">
        <v>492.87656845000004</v>
      </c>
      <c r="G59" s="41">
        <f t="shared" si="5"/>
        <v>5.8163472841766373E-2</v>
      </c>
      <c r="H59" s="43">
        <v>229.05373044999999</v>
      </c>
      <c r="I59" s="41">
        <f t="shared" si="5"/>
        <v>-6.226789963041568E-2</v>
      </c>
      <c r="J59" s="43">
        <f t="shared" si="6"/>
        <v>721.93029890000003</v>
      </c>
      <c r="K59" s="41">
        <f t="shared" si="7"/>
        <v>1.67339182146371E-2</v>
      </c>
      <c r="L59" s="16"/>
      <c r="M59" s="16"/>
      <c r="N59" s="16"/>
      <c r="O59" s="14"/>
    </row>
    <row r="60" spans="2:15" x14ac:dyDescent="0.25">
      <c r="B60" s="13"/>
      <c r="C60" s="16"/>
      <c r="D60" s="16"/>
      <c r="E60" s="40">
        <v>2014</v>
      </c>
      <c r="F60" s="44">
        <v>520.24715450999997</v>
      </c>
      <c r="G60" s="41">
        <f>+F60/F59-1</f>
        <v>5.5532333675498258E-2</v>
      </c>
      <c r="H60" s="43">
        <v>247.24645738000004</v>
      </c>
      <c r="I60" s="41">
        <f t="shared" si="5"/>
        <v>7.942558671390576E-2</v>
      </c>
      <c r="J60" s="43">
        <f t="shared" si="6"/>
        <v>767.49361189000001</v>
      </c>
      <c r="K60" s="41">
        <f t="shared" si="7"/>
        <v>6.3113174581292064E-2</v>
      </c>
      <c r="L60" s="16"/>
      <c r="M60" s="16"/>
      <c r="N60" s="16"/>
      <c r="O60" s="14"/>
    </row>
    <row r="61" spans="2:15" x14ac:dyDescent="0.25">
      <c r="B61" s="13"/>
      <c r="C61" s="16"/>
      <c r="D61" s="16"/>
      <c r="E61" s="40">
        <v>2015</v>
      </c>
      <c r="F61" s="44">
        <v>557.76691324000001</v>
      </c>
      <c r="G61" s="41">
        <f t="shared" si="5"/>
        <v>7.211910416951417E-2</v>
      </c>
      <c r="H61" s="43">
        <v>248.30595167999996</v>
      </c>
      <c r="I61" s="41">
        <f t="shared" si="5"/>
        <v>4.2851748462933159E-3</v>
      </c>
      <c r="J61" s="43">
        <f t="shared" si="6"/>
        <v>806.07286492000003</v>
      </c>
      <c r="K61" s="41">
        <f t="shared" si="7"/>
        <v>5.0266546108437726E-2</v>
      </c>
      <c r="L61" s="16"/>
      <c r="M61" s="16"/>
      <c r="N61" s="16"/>
      <c r="O61" s="14"/>
    </row>
    <row r="62" spans="2:15" x14ac:dyDescent="0.25">
      <c r="B62" s="110"/>
      <c r="C62" s="112"/>
      <c r="D62" s="112"/>
      <c r="E62" s="40">
        <v>2016</v>
      </c>
      <c r="F62" s="44">
        <f>+D90</f>
        <v>684.02223589000005</v>
      </c>
      <c r="G62" s="41">
        <f t="shared" si="5"/>
        <v>0.22635857318355135</v>
      </c>
      <c r="H62" s="43">
        <f>+J90</f>
        <v>282.47702569</v>
      </c>
      <c r="I62" s="41">
        <f t="shared" si="5"/>
        <v>0.13761681417140337</v>
      </c>
      <c r="J62" s="43">
        <f t="shared" si="6"/>
        <v>966.49926158000005</v>
      </c>
      <c r="K62" s="41">
        <f t="shared" si="7"/>
        <v>0.19902220213791932</v>
      </c>
      <c r="L62" s="112"/>
      <c r="M62" s="112"/>
      <c r="N62" s="112"/>
      <c r="O62" s="111"/>
    </row>
    <row r="63" spans="2:15" x14ac:dyDescent="0.25">
      <c r="B63" s="110"/>
      <c r="C63" s="112"/>
      <c r="D63" s="112"/>
      <c r="E63" s="40">
        <v>2017</v>
      </c>
      <c r="F63" s="44">
        <f>+E90</f>
        <v>732.80054839000013</v>
      </c>
      <c r="G63" s="41">
        <f>+F63/F61-1</f>
        <v>0.31381143448120841</v>
      </c>
      <c r="H63" s="43">
        <f>+K90</f>
        <v>311.52584096999999</v>
      </c>
      <c r="I63" s="41">
        <f>+H63/H61-1</f>
        <v>0.25460480855277101</v>
      </c>
      <c r="J63" s="43">
        <f t="shared" si="6"/>
        <v>1044.3263893600001</v>
      </c>
      <c r="K63" s="41">
        <f>+J63/J61-1</f>
        <v>0.29557318551300682</v>
      </c>
      <c r="L63" s="112"/>
      <c r="M63" s="112"/>
      <c r="N63" s="112"/>
      <c r="O63" s="111"/>
    </row>
    <row r="64" spans="2:15" x14ac:dyDescent="0.25">
      <c r="B64" s="110"/>
      <c r="C64" s="112"/>
      <c r="D64" s="112"/>
      <c r="E64" s="148" t="s">
        <v>28</v>
      </c>
      <c r="F64" s="148"/>
      <c r="G64" s="148"/>
      <c r="H64" s="148"/>
      <c r="I64" s="148"/>
      <c r="J64" s="148"/>
      <c r="K64" s="148"/>
      <c r="L64" s="112"/>
      <c r="M64" s="112"/>
      <c r="N64" s="112"/>
      <c r="O64" s="111"/>
    </row>
    <row r="65" spans="2:15" x14ac:dyDescent="0.25">
      <c r="B65" s="110"/>
      <c r="C65" s="112"/>
      <c r="D65" s="112"/>
      <c r="E65" s="112"/>
      <c r="F65" s="126"/>
      <c r="G65" s="127"/>
      <c r="H65" s="127"/>
      <c r="I65" s="127"/>
      <c r="J65" s="112"/>
      <c r="K65" s="127"/>
      <c r="L65" s="112"/>
      <c r="M65" s="112"/>
      <c r="N65" s="112"/>
      <c r="O65" s="111"/>
    </row>
    <row r="66" spans="2:15" x14ac:dyDescent="0.25">
      <c r="B66" s="110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1"/>
    </row>
    <row r="67" spans="2:15" x14ac:dyDescent="0.25">
      <c r="B67" s="110"/>
      <c r="C67" s="145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31.4% respeto a diciembre del 2016, mientras que en las microempresas creció en 25.5% el mismo periodo de comparación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11"/>
    </row>
    <row r="68" spans="2:15" x14ac:dyDescent="0.25">
      <c r="B68" s="110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11"/>
    </row>
    <row r="69" spans="2:15" x14ac:dyDescent="0.25">
      <c r="B69" s="110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1"/>
    </row>
    <row r="70" spans="2:15" x14ac:dyDescent="0.25">
      <c r="B70" s="110"/>
      <c r="C70" s="112"/>
      <c r="D70" s="112"/>
      <c r="E70" s="112"/>
      <c r="F70" s="155" t="s">
        <v>51</v>
      </c>
      <c r="G70" s="155"/>
      <c r="H70" s="155"/>
      <c r="I70" s="155"/>
      <c r="J70" s="155"/>
      <c r="K70" s="112"/>
      <c r="L70" s="112"/>
      <c r="M70" s="112"/>
      <c r="N70" s="112"/>
      <c r="O70" s="111"/>
    </row>
    <row r="71" spans="2:15" x14ac:dyDescent="0.25">
      <c r="B71" s="110"/>
      <c r="C71" s="112"/>
      <c r="D71" s="112"/>
      <c r="E71" s="112"/>
      <c r="F71" s="156" t="s">
        <v>49</v>
      </c>
      <c r="G71" s="156"/>
      <c r="H71" s="156"/>
      <c r="I71" s="156"/>
      <c r="J71" s="156"/>
      <c r="K71" s="112"/>
      <c r="L71" s="112"/>
      <c r="M71" s="112"/>
      <c r="N71" s="112"/>
      <c r="O71" s="111"/>
    </row>
    <row r="72" spans="2:15" x14ac:dyDescent="0.25">
      <c r="B72" s="13"/>
      <c r="C72" s="16"/>
      <c r="D72" s="16"/>
      <c r="E72" s="16"/>
      <c r="F72" s="39" t="s">
        <v>31</v>
      </c>
      <c r="G72" s="39">
        <v>42705</v>
      </c>
      <c r="H72" s="39">
        <v>43070</v>
      </c>
      <c r="I72" s="39" t="s">
        <v>15</v>
      </c>
      <c r="J72" s="39" t="s">
        <v>50</v>
      </c>
      <c r="K72" s="16"/>
      <c r="L72" s="16"/>
      <c r="M72" s="16"/>
      <c r="N72" s="16"/>
      <c r="O72" s="14"/>
    </row>
    <row r="73" spans="2:15" x14ac:dyDescent="0.25">
      <c r="B73" s="110"/>
      <c r="C73" s="112"/>
      <c r="D73" s="112"/>
      <c r="E73" s="112"/>
      <c r="F73" s="42" t="s">
        <v>5</v>
      </c>
      <c r="G73" s="44">
        <f>+D85+J85</f>
        <v>642.45627009000009</v>
      </c>
      <c r="H73" s="44">
        <f t="shared" ref="H73:H77" si="8">+E85+K85</f>
        <v>674.25965050000002</v>
      </c>
      <c r="I73" s="46">
        <f>+H73/G73-1</f>
        <v>4.950279402759139E-2</v>
      </c>
      <c r="J73" s="46">
        <f>+H73/$H$78</f>
        <v>0.64564072819533935</v>
      </c>
      <c r="K73" s="112"/>
      <c r="L73" s="112"/>
      <c r="M73" s="112"/>
      <c r="N73" s="112"/>
      <c r="O73" s="111"/>
    </row>
    <row r="74" spans="2:15" x14ac:dyDescent="0.25">
      <c r="B74" s="110"/>
      <c r="C74" s="112"/>
      <c r="D74" s="112"/>
      <c r="E74" s="112"/>
      <c r="F74" s="42" t="s">
        <v>33</v>
      </c>
      <c r="G74" s="44">
        <f t="shared" ref="G74:G77" si="9">+D86+J86</f>
        <v>228.284648</v>
      </c>
      <c r="H74" s="44">
        <f t="shared" si="8"/>
        <v>251.57777601999999</v>
      </c>
      <c r="I74" s="46">
        <f t="shared" ref="I74:I77" si="10">+H74/G74-1</f>
        <v>0.10203545540215209</v>
      </c>
      <c r="J74" s="46">
        <f t="shared" ref="J74:J77" si="11">+H74/$H$78</f>
        <v>0.24089956797335715</v>
      </c>
      <c r="K74" s="112"/>
      <c r="L74" s="112"/>
      <c r="M74" s="112"/>
      <c r="N74" s="112"/>
      <c r="O74" s="111"/>
    </row>
    <row r="75" spans="2:15" x14ac:dyDescent="0.25">
      <c r="B75" s="110"/>
      <c r="C75" s="112"/>
      <c r="D75" s="112"/>
      <c r="E75" s="112"/>
      <c r="F75" s="42" t="s">
        <v>34</v>
      </c>
      <c r="G75" s="44">
        <f t="shared" si="9"/>
        <v>13.374753680000001</v>
      </c>
      <c r="H75" s="44">
        <f t="shared" si="8"/>
        <v>10.63080772</v>
      </c>
      <c r="I75" s="46">
        <f t="shared" si="10"/>
        <v>-0.20515861642395505</v>
      </c>
      <c r="J75" s="46">
        <f t="shared" si="11"/>
        <v>1.0179583536632578E-2</v>
      </c>
      <c r="K75" s="112"/>
      <c r="L75" s="112"/>
      <c r="M75" s="112"/>
      <c r="N75" s="112"/>
      <c r="O75" s="111"/>
    </row>
    <row r="76" spans="2:15" x14ac:dyDescent="0.25">
      <c r="B76" s="110"/>
      <c r="C76" s="112"/>
      <c r="D76" s="112"/>
      <c r="E76" s="112"/>
      <c r="F76" s="42" t="s">
        <v>9</v>
      </c>
      <c r="G76" s="44">
        <f t="shared" si="9"/>
        <v>0</v>
      </c>
      <c r="H76" s="44">
        <f t="shared" si="8"/>
        <v>0</v>
      </c>
      <c r="I76" s="46" t="e">
        <f t="shared" si="10"/>
        <v>#DIV/0!</v>
      </c>
      <c r="J76" s="46">
        <f t="shared" si="11"/>
        <v>0</v>
      </c>
      <c r="K76" s="112"/>
      <c r="L76" s="112"/>
      <c r="M76" s="112"/>
      <c r="N76" s="112"/>
      <c r="O76" s="111"/>
    </row>
    <row r="77" spans="2:15" x14ac:dyDescent="0.25">
      <c r="B77" s="110"/>
      <c r="C77" s="112"/>
      <c r="D77" s="112"/>
      <c r="E77" s="112"/>
      <c r="F77" s="42" t="s">
        <v>32</v>
      </c>
      <c r="G77" s="44">
        <f t="shared" si="9"/>
        <v>82.383589809999989</v>
      </c>
      <c r="H77" s="44">
        <f t="shared" si="8"/>
        <v>107.85815512000001</v>
      </c>
      <c r="I77" s="46">
        <f t="shared" si="10"/>
        <v>0.30921892780772997</v>
      </c>
      <c r="J77" s="46">
        <f t="shared" si="11"/>
        <v>0.10328012029467078</v>
      </c>
      <c r="K77" s="112"/>
      <c r="L77" s="112"/>
      <c r="M77" s="112"/>
      <c r="N77" s="112"/>
      <c r="O77" s="111"/>
    </row>
    <row r="78" spans="2:15" x14ac:dyDescent="0.25">
      <c r="B78" s="110"/>
      <c r="C78" s="112"/>
      <c r="D78" s="112"/>
      <c r="E78" s="112"/>
      <c r="F78" s="128" t="s">
        <v>1</v>
      </c>
      <c r="G78" s="129">
        <f>SUM(G73:G77)</f>
        <v>966.49926158000017</v>
      </c>
      <c r="H78" s="129">
        <f>SUM(H73:H77)</f>
        <v>1044.3263893600001</v>
      </c>
      <c r="I78" s="130">
        <f t="shared" ref="I78" si="12">+H78/G78-1</f>
        <v>8.0524766933366188E-2</v>
      </c>
      <c r="J78" s="61">
        <f>SUM(J73:J77)</f>
        <v>1</v>
      </c>
      <c r="K78" s="112"/>
      <c r="L78" s="112"/>
      <c r="M78" s="112"/>
      <c r="N78" s="112"/>
      <c r="O78" s="111"/>
    </row>
    <row r="79" spans="2:15" x14ac:dyDescent="0.25">
      <c r="B79" s="110"/>
      <c r="C79" s="112"/>
      <c r="D79" s="112"/>
      <c r="E79" s="112"/>
      <c r="F79" s="163" t="s">
        <v>35</v>
      </c>
      <c r="G79" s="163"/>
      <c r="H79" s="163"/>
      <c r="I79" s="163"/>
      <c r="J79" s="163"/>
      <c r="K79" s="112"/>
      <c r="L79" s="112"/>
      <c r="M79" s="112"/>
      <c r="N79" s="112"/>
      <c r="O79" s="111"/>
    </row>
    <row r="80" spans="2:15" x14ac:dyDescent="0.25">
      <c r="B80" s="110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1"/>
    </row>
    <row r="81" spans="2:15" x14ac:dyDescent="0.25">
      <c r="B81" s="110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1"/>
    </row>
    <row r="82" spans="2:15" x14ac:dyDescent="0.25">
      <c r="B82" s="110"/>
      <c r="C82" s="155" t="s">
        <v>29</v>
      </c>
      <c r="D82" s="155"/>
      <c r="E82" s="155"/>
      <c r="F82" s="155"/>
      <c r="G82" s="155"/>
      <c r="H82" s="112"/>
      <c r="I82" s="155" t="s">
        <v>30</v>
      </c>
      <c r="J82" s="155"/>
      <c r="K82" s="155"/>
      <c r="L82" s="155"/>
      <c r="M82" s="155"/>
      <c r="N82" s="112"/>
      <c r="O82" s="111"/>
    </row>
    <row r="83" spans="2:15" x14ac:dyDescent="0.25">
      <c r="B83" s="110"/>
      <c r="C83" s="156" t="s">
        <v>49</v>
      </c>
      <c r="D83" s="156"/>
      <c r="E83" s="156"/>
      <c r="F83" s="156"/>
      <c r="G83" s="156"/>
      <c r="H83" s="112"/>
      <c r="I83" s="156" t="s">
        <v>49</v>
      </c>
      <c r="J83" s="156"/>
      <c r="K83" s="156"/>
      <c r="L83" s="156"/>
      <c r="M83" s="156"/>
      <c r="N83" s="112"/>
      <c r="O83" s="111"/>
    </row>
    <row r="84" spans="2:15" x14ac:dyDescent="0.25">
      <c r="B84" s="13"/>
      <c r="C84" s="39" t="s">
        <v>31</v>
      </c>
      <c r="D84" s="39">
        <v>42705</v>
      </c>
      <c r="E84" s="39">
        <v>43070</v>
      </c>
      <c r="F84" s="39" t="s">
        <v>15</v>
      </c>
      <c r="G84" s="39" t="s">
        <v>50</v>
      </c>
      <c r="H84" s="16"/>
      <c r="I84" s="39" t="s">
        <v>31</v>
      </c>
      <c r="J84" s="39">
        <v>42705</v>
      </c>
      <c r="K84" s="39">
        <v>43070</v>
      </c>
      <c r="L84" s="39" t="s">
        <v>15</v>
      </c>
      <c r="M84" s="39" t="s">
        <v>50</v>
      </c>
      <c r="N84" s="16"/>
      <c r="O84" s="14"/>
    </row>
    <row r="85" spans="2:15" x14ac:dyDescent="0.25">
      <c r="B85" s="13"/>
      <c r="C85" s="42" t="s">
        <v>5</v>
      </c>
      <c r="D85" s="44">
        <v>492.38731675000008</v>
      </c>
      <c r="E85" s="44">
        <v>505.58858323000004</v>
      </c>
      <c r="F85" s="46">
        <f t="shared" ref="F85:F90" si="13">+IFERROR(E85/D85-1,0)</f>
        <v>2.6810736245472144E-2</v>
      </c>
      <c r="G85" s="46">
        <f>+E85/$E$90</f>
        <v>0.68994023590839793</v>
      </c>
      <c r="H85" s="16"/>
      <c r="I85" s="42" t="s">
        <v>5</v>
      </c>
      <c r="J85" s="44">
        <v>150.06895334000001</v>
      </c>
      <c r="K85" s="43">
        <v>168.67106727000001</v>
      </c>
      <c r="L85" s="46">
        <f t="shared" ref="L85:L88" si="14">+K85/J85-1</f>
        <v>0.12395711115446106</v>
      </c>
      <c r="M85" s="46">
        <f>+K85/$K$90</f>
        <v>0.5414352361422341</v>
      </c>
      <c r="N85" s="16"/>
      <c r="O85" s="14"/>
    </row>
    <row r="86" spans="2:15" x14ac:dyDescent="0.25">
      <c r="B86" s="13"/>
      <c r="C86" s="42" t="s">
        <v>33</v>
      </c>
      <c r="D86" s="44">
        <v>148.35750176000002</v>
      </c>
      <c r="E86" s="44">
        <v>171.56863005</v>
      </c>
      <c r="F86" s="46">
        <f t="shared" si="13"/>
        <v>0.15645402500474126</v>
      </c>
      <c r="G86" s="46">
        <f>+E86/$E$90</f>
        <v>0.2341273221300734</v>
      </c>
      <c r="H86" s="16"/>
      <c r="I86" s="42" t="s">
        <v>33</v>
      </c>
      <c r="J86" s="44">
        <v>79.927146239999999</v>
      </c>
      <c r="K86" s="43">
        <v>80.009145969999992</v>
      </c>
      <c r="L86" s="46">
        <f t="shared" si="14"/>
        <v>1.0259309115550064E-3</v>
      </c>
      <c r="M86" s="46">
        <f>+K86/$K$90</f>
        <v>0.256829885189861</v>
      </c>
      <c r="N86" s="16"/>
      <c r="O86" s="14"/>
    </row>
    <row r="87" spans="2:15" x14ac:dyDescent="0.25">
      <c r="B87" s="13"/>
      <c r="C87" s="42" t="s">
        <v>34</v>
      </c>
      <c r="D87" s="44">
        <v>6.8814550900000002</v>
      </c>
      <c r="E87" s="44">
        <v>8.5547214900000004</v>
      </c>
      <c r="F87" s="46">
        <f t="shared" si="13"/>
        <v>0.24315589916899394</v>
      </c>
      <c r="G87" s="46">
        <f>+E87/$E$90</f>
        <v>1.1674010764313913E-2</v>
      </c>
      <c r="H87" s="16"/>
      <c r="I87" s="42" t="s">
        <v>34</v>
      </c>
      <c r="J87" s="44">
        <v>6.4932985900000002</v>
      </c>
      <c r="K87" s="43">
        <v>2.07608623</v>
      </c>
      <c r="L87" s="46">
        <f t="shared" si="14"/>
        <v>-0.68027248381935257</v>
      </c>
      <c r="M87" s="46">
        <f>+K87/$K$90</f>
        <v>6.6642504632542753E-3</v>
      </c>
      <c r="N87" s="16"/>
      <c r="O87" s="14"/>
    </row>
    <row r="88" spans="2:15" x14ac:dyDescent="0.25">
      <c r="B88" s="13"/>
      <c r="C88" s="42" t="s">
        <v>9</v>
      </c>
      <c r="D88" s="44">
        <v>0</v>
      </c>
      <c r="E88" s="44">
        <v>0</v>
      </c>
      <c r="F88" s="46">
        <f t="shared" si="13"/>
        <v>0</v>
      </c>
      <c r="G88" s="46">
        <f>+E88/$E$90</f>
        <v>0</v>
      </c>
      <c r="H88" s="16"/>
      <c r="I88" s="42" t="s">
        <v>9</v>
      </c>
      <c r="J88" s="44">
        <v>0</v>
      </c>
      <c r="K88" s="43">
        <v>0</v>
      </c>
      <c r="L88" s="46" t="e">
        <f t="shared" si="14"/>
        <v>#DIV/0!</v>
      </c>
      <c r="M88" s="46">
        <f>+K88/$K$90</f>
        <v>0</v>
      </c>
      <c r="N88" s="16"/>
      <c r="O88" s="14"/>
    </row>
    <row r="89" spans="2:15" x14ac:dyDescent="0.25">
      <c r="B89" s="13"/>
      <c r="C89" s="42" t="s">
        <v>32</v>
      </c>
      <c r="D89" s="44">
        <v>36.39596229</v>
      </c>
      <c r="E89" s="44">
        <v>47.088613620000004</v>
      </c>
      <c r="F89" s="46">
        <f t="shared" si="13"/>
        <v>0.29378674603522903</v>
      </c>
      <c r="G89" s="46">
        <f t="shared" ref="G89" si="15">+E89/$E$90</f>
        <v>6.4258431197214666E-2</v>
      </c>
      <c r="H89" s="16"/>
      <c r="I89" s="42" t="s">
        <v>32</v>
      </c>
      <c r="J89" s="44">
        <v>45.987627519999997</v>
      </c>
      <c r="K89" s="43">
        <v>60.769541500000003</v>
      </c>
      <c r="L89" s="46">
        <f t="shared" ref="L89" si="16">+K89/J89-1</f>
        <v>0.32143241078421281</v>
      </c>
      <c r="M89" s="46">
        <f t="shared" ref="M89" si="17">+K89/$K$90</f>
        <v>0.19507062820465068</v>
      </c>
      <c r="N89" s="16"/>
      <c r="O89" s="14"/>
    </row>
    <row r="90" spans="2:15" x14ac:dyDescent="0.25">
      <c r="B90" s="13"/>
      <c r="C90" s="42" t="s">
        <v>1</v>
      </c>
      <c r="D90" s="44">
        <f>SUM(D85:D89)</f>
        <v>684.02223589000005</v>
      </c>
      <c r="E90" s="44">
        <f>SUM(E85:E89)</f>
        <v>732.80054839000013</v>
      </c>
      <c r="F90" s="45">
        <f t="shared" si="13"/>
        <v>7.1311004146719315E-2</v>
      </c>
      <c r="G90" s="46">
        <f>SUM(G85:G89)</f>
        <v>0.99999999999999989</v>
      </c>
      <c r="H90" s="16"/>
      <c r="I90" s="42" t="s">
        <v>1</v>
      </c>
      <c r="J90" s="44">
        <f>SUM(J85:J89)</f>
        <v>282.47702569</v>
      </c>
      <c r="K90" s="43">
        <f>SUM(K85:K89)</f>
        <v>311.52584096999999</v>
      </c>
      <c r="L90" s="46">
        <f t="shared" ref="L90" si="18">+K90/J90-1</f>
        <v>0.10283602784701906</v>
      </c>
      <c r="M90" s="46">
        <f>SUM(M85:M89)</f>
        <v>1</v>
      </c>
      <c r="N90" s="16"/>
      <c r="O90" s="14"/>
    </row>
    <row r="91" spans="2:15" x14ac:dyDescent="0.25">
      <c r="B91" s="13"/>
      <c r="C91" s="163" t="s">
        <v>35</v>
      </c>
      <c r="D91" s="163"/>
      <c r="E91" s="163"/>
      <c r="F91" s="163"/>
      <c r="G91" s="163"/>
      <c r="H91" s="16"/>
      <c r="I91" s="163" t="s">
        <v>35</v>
      </c>
      <c r="J91" s="163"/>
      <c r="K91" s="163"/>
      <c r="L91" s="163"/>
      <c r="M91" s="163"/>
      <c r="N91" s="16"/>
      <c r="O91" s="14"/>
    </row>
    <row r="92" spans="2:15" x14ac:dyDescent="0.25"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</row>
    <row r="95" spans="2:15" x14ac:dyDescent="0.25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8"/>
    </row>
    <row r="96" spans="2:15" x14ac:dyDescent="0.25">
      <c r="B96" s="110"/>
      <c r="C96" s="144" t="s">
        <v>41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11"/>
    </row>
    <row r="97" spans="2:15" x14ac:dyDescent="0.25">
      <c r="B97" s="110"/>
      <c r="C97" s="145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4.0% en diciembre del 2012 a  6.6% a diciembre del 2017.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11"/>
    </row>
    <row r="98" spans="2:15" x14ac:dyDescent="0.25">
      <c r="B98" s="110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11"/>
    </row>
    <row r="99" spans="2:15" x14ac:dyDescent="0.25">
      <c r="B99" s="110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1"/>
    </row>
    <row r="100" spans="2:15" x14ac:dyDescent="0.25">
      <c r="B100" s="110"/>
      <c r="C100" s="112"/>
      <c r="D100" s="146" t="s">
        <v>36</v>
      </c>
      <c r="E100" s="146"/>
      <c r="F100" s="146"/>
      <c r="G100" s="146"/>
      <c r="H100" s="146"/>
      <c r="I100" s="146"/>
      <c r="J100" s="146"/>
      <c r="K100" s="146"/>
      <c r="L100" s="146"/>
      <c r="M100" s="112"/>
      <c r="N100" s="112"/>
      <c r="O100" s="111"/>
    </row>
    <row r="101" spans="2:15" x14ac:dyDescent="0.25">
      <c r="B101" s="110"/>
      <c r="C101" s="112"/>
      <c r="D101" s="147" t="s">
        <v>37</v>
      </c>
      <c r="E101" s="147"/>
      <c r="F101" s="147"/>
      <c r="G101" s="147"/>
      <c r="H101" s="147"/>
      <c r="I101" s="147"/>
      <c r="J101" s="147"/>
      <c r="K101" s="147"/>
      <c r="L101" s="147"/>
      <c r="M101" s="112"/>
      <c r="N101" s="112"/>
      <c r="O101" s="111"/>
    </row>
    <row r="102" spans="2:15" x14ac:dyDescent="0.25">
      <c r="B102" s="13"/>
      <c r="C102" s="16"/>
      <c r="D102" s="39" t="s">
        <v>47</v>
      </c>
      <c r="E102" s="47" t="s">
        <v>5</v>
      </c>
      <c r="F102" s="47" t="s">
        <v>32</v>
      </c>
      <c r="G102" s="47" t="s">
        <v>33</v>
      </c>
      <c r="H102" s="47" t="s">
        <v>34</v>
      </c>
      <c r="I102" s="47" t="s">
        <v>9</v>
      </c>
      <c r="J102" s="48" t="s">
        <v>38</v>
      </c>
      <c r="K102" s="47" t="s">
        <v>39</v>
      </c>
      <c r="L102" s="47" t="s">
        <v>1</v>
      </c>
      <c r="M102" s="16"/>
      <c r="N102" s="16"/>
      <c r="O102" s="14"/>
    </row>
    <row r="103" spans="2:15" x14ac:dyDescent="0.25">
      <c r="B103" s="110"/>
      <c r="C103" s="112"/>
      <c r="D103" s="40">
        <v>2012</v>
      </c>
      <c r="E103" s="50">
        <v>2.6819722407082459E-2</v>
      </c>
      <c r="F103" s="50">
        <v>4.8293584589242669E-2</v>
      </c>
      <c r="G103" s="50">
        <v>0.10991367689691547</v>
      </c>
      <c r="H103" s="50">
        <v>7.56584600915466E-2</v>
      </c>
      <c r="I103" s="50">
        <v>7.1259685775468151E-2</v>
      </c>
      <c r="J103" s="50">
        <v>9.1942627396013037E-3</v>
      </c>
      <c r="K103" s="50">
        <v>0</v>
      </c>
      <c r="L103" s="50">
        <v>3.9825689647077799E-2</v>
      </c>
      <c r="M103" s="112"/>
      <c r="N103" s="112"/>
      <c r="O103" s="111"/>
    </row>
    <row r="104" spans="2:15" x14ac:dyDescent="0.25">
      <c r="B104" s="110"/>
      <c r="C104" s="112"/>
      <c r="D104" s="40">
        <v>2013</v>
      </c>
      <c r="E104" s="50">
        <v>3.6201491037880673E-2</v>
      </c>
      <c r="F104" s="50">
        <v>4.0705585118078036E-2</v>
      </c>
      <c r="G104" s="50">
        <v>0.114679677820847</v>
      </c>
      <c r="H104" s="50">
        <v>0.18427101790490455</v>
      </c>
      <c r="I104" s="50">
        <v>5.2162659711304536E-2</v>
      </c>
      <c r="J104" s="50">
        <v>9.2355696912013157E-3</v>
      </c>
      <c r="K104" s="50">
        <v>9.8308492118309616E-3</v>
      </c>
      <c r="L104" s="50">
        <v>4.6526085912853413E-2</v>
      </c>
      <c r="M104" s="112"/>
      <c r="N104" s="112"/>
      <c r="O104" s="111"/>
    </row>
    <row r="105" spans="2:15" x14ac:dyDescent="0.25">
      <c r="B105" s="110"/>
      <c r="C105" s="112"/>
      <c r="D105" s="40">
        <v>2014</v>
      </c>
      <c r="E105" s="50">
        <v>4.4602721368460739E-2</v>
      </c>
      <c r="F105" s="50">
        <v>4.4837042619680086E-2</v>
      </c>
      <c r="G105" s="50">
        <v>0.10410453957559623</v>
      </c>
      <c r="H105" s="50">
        <v>0.15940755612739224</v>
      </c>
      <c r="I105" s="50">
        <v>7.906455726608462E-2</v>
      </c>
      <c r="J105" s="50">
        <v>9.7502913490854597E-3</v>
      </c>
      <c r="K105" s="50">
        <v>2.2277353073582397E-2</v>
      </c>
      <c r="L105" s="50">
        <v>5.0972736820411646E-2</v>
      </c>
      <c r="M105" s="112"/>
      <c r="N105" s="112"/>
      <c r="O105" s="111"/>
    </row>
    <row r="106" spans="2:15" x14ac:dyDescent="0.25">
      <c r="B106" s="110"/>
      <c r="C106" s="112"/>
      <c r="D106" s="40">
        <v>2015</v>
      </c>
      <c r="E106" s="50">
        <v>4.9379621300288355E-2</v>
      </c>
      <c r="F106" s="50">
        <v>5.159458257575128E-2</v>
      </c>
      <c r="G106" s="50">
        <v>0.11861315976962025</v>
      </c>
      <c r="H106" s="50">
        <v>0.15846703811929067</v>
      </c>
      <c r="I106" s="50">
        <v>6.2108361052783986E-2</v>
      </c>
      <c r="J106" s="50">
        <v>1.1490092284526753E-2</v>
      </c>
      <c r="K106" s="50">
        <v>2.2726357068122014E-2</v>
      </c>
      <c r="L106" s="50">
        <v>5.4470652024320415E-2</v>
      </c>
      <c r="M106" s="112"/>
      <c r="N106" s="112"/>
      <c r="O106" s="111"/>
    </row>
    <row r="107" spans="2:15" x14ac:dyDescent="0.25">
      <c r="B107" s="110"/>
      <c r="C107" s="112"/>
      <c r="D107" s="40">
        <v>2016</v>
      </c>
      <c r="E107" s="50">
        <v>5.8599660380844625E-2</v>
      </c>
      <c r="F107" s="50">
        <v>4.8129693044081441E-2</v>
      </c>
      <c r="G107" s="50">
        <v>0.11242444770298685</v>
      </c>
      <c r="H107" s="50">
        <v>6.3661886792519468E-2</v>
      </c>
      <c r="I107" s="50">
        <v>8.3632029842144892E-2</v>
      </c>
      <c r="J107" s="50">
        <v>1.2627773258526558E-2</v>
      </c>
      <c r="K107" s="50">
        <v>6.7839136048960663E-2</v>
      </c>
      <c r="L107" s="50">
        <v>6.1070126290169592E-2</v>
      </c>
      <c r="M107" s="112"/>
      <c r="N107" s="112"/>
      <c r="O107" s="111"/>
    </row>
    <row r="108" spans="2:15" x14ac:dyDescent="0.25">
      <c r="B108" s="110"/>
      <c r="C108" s="112"/>
      <c r="D108" s="40">
        <v>2017</v>
      </c>
      <c r="E108" s="50">
        <v>6.4254499962875675E-2</v>
      </c>
      <c r="F108" s="50">
        <v>5.482862150352464E-2</v>
      </c>
      <c r="G108" s="50">
        <v>0.11602994534698002</v>
      </c>
      <c r="H108" s="50">
        <v>4.2541432744160945E-2</v>
      </c>
      <c r="I108" s="50">
        <v>8.8709792548884725E-2</v>
      </c>
      <c r="J108" s="50">
        <v>1.3883896093166497E-2</v>
      </c>
      <c r="K108" s="50">
        <v>0.1229436088665654</v>
      </c>
      <c r="L108" s="50">
        <v>6.6477300775146672E-2</v>
      </c>
      <c r="M108" s="112"/>
      <c r="N108" s="112"/>
      <c r="O108" s="111"/>
    </row>
    <row r="109" spans="2:15" x14ac:dyDescent="0.25">
      <c r="B109" s="110"/>
      <c r="C109" s="112"/>
      <c r="D109" s="148" t="s">
        <v>40</v>
      </c>
      <c r="E109" s="148"/>
      <c r="F109" s="148"/>
      <c r="G109" s="148"/>
      <c r="H109" s="148"/>
      <c r="I109" s="148"/>
      <c r="J109" s="148"/>
      <c r="K109" s="148"/>
      <c r="L109" s="148"/>
      <c r="M109" s="112"/>
      <c r="N109" s="112"/>
      <c r="O109" s="111"/>
    </row>
    <row r="110" spans="2:15" x14ac:dyDescent="0.25">
      <c r="B110" s="113"/>
      <c r="C110" s="85"/>
      <c r="D110" s="85"/>
      <c r="E110" s="131"/>
      <c r="F110" s="131"/>
      <c r="G110" s="131"/>
      <c r="H110" s="131"/>
      <c r="I110" s="131"/>
      <c r="J110" s="131"/>
      <c r="K110" s="131"/>
      <c r="L110" s="131"/>
      <c r="M110" s="85"/>
      <c r="N110" s="85"/>
      <c r="O110" s="115"/>
    </row>
  </sheetData>
  <mergeCells count="33">
    <mergeCell ref="F33:K33"/>
    <mergeCell ref="F34:K34"/>
    <mergeCell ref="F35:G35"/>
    <mergeCell ref="F45:K45"/>
    <mergeCell ref="C50:N50"/>
    <mergeCell ref="F70:J70"/>
    <mergeCell ref="F71:J71"/>
    <mergeCell ref="F79:J79"/>
    <mergeCell ref="C51:N52"/>
    <mergeCell ref="E54:K54"/>
    <mergeCell ref="E55:K55"/>
    <mergeCell ref="E64:K64"/>
    <mergeCell ref="C67:N68"/>
    <mergeCell ref="C96:N96"/>
    <mergeCell ref="C97:N98"/>
    <mergeCell ref="D100:L100"/>
    <mergeCell ref="D101:L101"/>
    <mergeCell ref="D109:L109"/>
    <mergeCell ref="C82:G82"/>
    <mergeCell ref="I82:M82"/>
    <mergeCell ref="C83:G83"/>
    <mergeCell ref="I83:M83"/>
    <mergeCell ref="C91:G91"/>
    <mergeCell ref="I91:M91"/>
    <mergeCell ref="C30:N31"/>
    <mergeCell ref="B1:O2"/>
    <mergeCell ref="C7:N7"/>
    <mergeCell ref="C8:N9"/>
    <mergeCell ref="F11:K11"/>
    <mergeCell ref="F12:K12"/>
    <mergeCell ref="E22:L22"/>
    <mergeCell ref="E13:F13"/>
    <mergeCell ref="C29:N29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15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3" width="11.7109375" style="4" customWidth="1"/>
    <col min="4" max="4" width="11.85546875" style="4" customWidth="1"/>
    <col min="5" max="15" width="11.7109375" style="4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6" t="s">
        <v>107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15" ht="15" customHeight="1" x14ac:dyDescent="0.2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x14ac:dyDescent="0.25">
      <c r="B3" s="12"/>
      <c r="C3" s="6" t="str">
        <f>+C7</f>
        <v>1. Créditos Totales por Tipo de Empresa del Sistema Financiero</v>
      </c>
      <c r="D3" s="9"/>
      <c r="E3" s="9"/>
      <c r="F3" s="9"/>
      <c r="G3" s="9"/>
      <c r="H3" s="6"/>
      <c r="I3" s="10" t="str">
        <f>+C50</f>
        <v>3. Evolución del Crédito directo a Pequeñas y Microempresas.</v>
      </c>
      <c r="J3" s="10"/>
      <c r="K3" s="10"/>
      <c r="L3" s="10"/>
      <c r="M3" s="6"/>
      <c r="N3" s="11"/>
      <c r="O3" s="11"/>
    </row>
    <row r="4" spans="2:15" x14ac:dyDescent="0.25">
      <c r="B4" s="8"/>
      <c r="C4" s="6" t="str">
        <f>+C29</f>
        <v>2. Créditos Directos por Tipo de Crédito</v>
      </c>
      <c r="D4" s="9"/>
      <c r="E4" s="9"/>
      <c r="F4" s="9"/>
      <c r="G4" s="9"/>
      <c r="H4" s="19"/>
      <c r="I4" s="10" t="str">
        <f>+C96</f>
        <v>4. Morosidad por Tipo de Empresa del Sistema Financiero</v>
      </c>
      <c r="J4" s="10"/>
      <c r="K4" s="10"/>
      <c r="L4" s="10"/>
      <c r="M4" s="6"/>
      <c r="N4" s="11"/>
      <c r="O4" s="11"/>
    </row>
    <row r="5" spans="2:15" x14ac:dyDescent="0.25">
      <c r="B5" s="6"/>
      <c r="C5" s="9"/>
      <c r="D5" s="9"/>
      <c r="E5" s="9"/>
      <c r="F5" s="9"/>
      <c r="G5" s="9"/>
      <c r="H5" s="19"/>
      <c r="I5" s="10"/>
      <c r="J5" s="10"/>
      <c r="K5" s="10"/>
      <c r="L5" s="10"/>
      <c r="M5" s="6"/>
      <c r="N5" s="11"/>
      <c r="O5" s="11"/>
    </row>
    <row r="6" spans="2:15" x14ac:dyDescent="0.25">
      <c r="B6" s="107"/>
      <c r="C6" s="21"/>
      <c r="D6" s="21"/>
      <c r="E6" s="21"/>
      <c r="F6" s="21"/>
      <c r="G6" s="21"/>
      <c r="H6" s="108"/>
      <c r="I6" s="21"/>
      <c r="J6" s="21"/>
      <c r="K6" s="21"/>
      <c r="L6" s="21"/>
      <c r="M6" s="108"/>
      <c r="N6" s="21"/>
      <c r="O6" s="109"/>
    </row>
    <row r="7" spans="2:15" x14ac:dyDescent="0.25">
      <c r="B7" s="110"/>
      <c r="C7" s="144" t="s">
        <v>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11"/>
    </row>
    <row r="8" spans="2:15" ht="15" customHeight="1" x14ac:dyDescent="0.25">
      <c r="B8" s="110"/>
      <c r="C8" s="145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941.6 millones representando un incremento de 16.0% respecto a la suma de créditos a diciembre del 2016. En tanto se observa un crecimiento promedio anual de 15.1% desde diciembre del 2012. 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11"/>
    </row>
    <row r="9" spans="2:15" x14ac:dyDescent="0.25">
      <c r="B9" s="110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11"/>
    </row>
    <row r="10" spans="2:15" x14ac:dyDescent="0.25">
      <c r="B10" s="11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11"/>
    </row>
    <row r="11" spans="2:15" x14ac:dyDescent="0.25">
      <c r="B11" s="110"/>
      <c r="C11" s="18"/>
      <c r="D11" s="18"/>
      <c r="E11" s="18"/>
      <c r="F11" s="150" t="s">
        <v>73</v>
      </c>
      <c r="G11" s="150"/>
      <c r="H11" s="150"/>
      <c r="I11" s="150"/>
      <c r="J11" s="150"/>
      <c r="K11" s="150"/>
      <c r="L11" s="18"/>
      <c r="M11" s="18"/>
      <c r="N11" s="18"/>
      <c r="O11" s="111"/>
    </row>
    <row r="12" spans="2:15" x14ac:dyDescent="0.25">
      <c r="B12" s="110"/>
      <c r="C12" s="18"/>
      <c r="D12" s="18"/>
      <c r="E12" s="18"/>
      <c r="F12" s="159" t="s">
        <v>3</v>
      </c>
      <c r="G12" s="159"/>
      <c r="H12" s="159"/>
      <c r="I12" s="159"/>
      <c r="J12" s="159"/>
      <c r="K12" s="159"/>
      <c r="L12" s="18"/>
      <c r="M12" s="18"/>
      <c r="N12" s="18"/>
      <c r="O12" s="111"/>
    </row>
    <row r="13" spans="2:15" x14ac:dyDescent="0.25">
      <c r="B13" s="13"/>
      <c r="C13" s="15"/>
      <c r="D13" s="15"/>
      <c r="E13" s="161" t="s">
        <v>44</v>
      </c>
      <c r="F13" s="162"/>
      <c r="G13" s="33">
        <v>41244</v>
      </c>
      <c r="H13" s="34">
        <v>42705</v>
      </c>
      <c r="I13" s="35">
        <v>43070</v>
      </c>
      <c r="J13" s="35" t="s">
        <v>42</v>
      </c>
      <c r="K13" s="36" t="s">
        <v>43</v>
      </c>
      <c r="L13" s="36" t="s">
        <v>4</v>
      </c>
      <c r="M13" s="12"/>
      <c r="N13" s="15"/>
      <c r="O13" s="14"/>
    </row>
    <row r="14" spans="2:15" x14ac:dyDescent="0.25">
      <c r="B14" s="13"/>
      <c r="C14" s="15"/>
      <c r="D14" s="15"/>
      <c r="E14" s="25" t="s">
        <v>5</v>
      </c>
      <c r="F14" s="26"/>
      <c r="G14" s="51">
        <v>82.495958000000016</v>
      </c>
      <c r="H14" s="52">
        <v>192.88642300000001</v>
      </c>
      <c r="I14" s="52">
        <v>232.81663799999998</v>
      </c>
      <c r="J14" s="49">
        <f t="shared" ref="J14:J20" si="0">+I14/I$21</f>
        <v>0.24724409849127768</v>
      </c>
      <c r="K14" s="49">
        <f>+I14/H14-1</f>
        <v>0.20701412976070355</v>
      </c>
      <c r="L14" s="49">
        <f>+IFERROR((I14/G14)^(1/5)-1,0)</f>
        <v>0.23059818057238579</v>
      </c>
      <c r="M14" s="12"/>
      <c r="N14" s="15"/>
      <c r="O14" s="14"/>
    </row>
    <row r="15" spans="2:15" x14ac:dyDescent="0.25">
      <c r="B15" s="13"/>
      <c r="C15" s="15"/>
      <c r="D15" s="15"/>
      <c r="E15" s="25" t="s">
        <v>6</v>
      </c>
      <c r="F15" s="26"/>
      <c r="G15" s="52">
        <v>40.00311</v>
      </c>
      <c r="H15" s="52">
        <v>133.88827799999999</v>
      </c>
      <c r="I15" s="52">
        <v>140.32223299999998</v>
      </c>
      <c r="J15" s="49">
        <f t="shared" si="0"/>
        <v>0.14901788933301241</v>
      </c>
      <c r="K15" s="49">
        <f t="shared" ref="K15:K20" si="1">+I15/H15-1</f>
        <v>4.8054654941487751E-2</v>
      </c>
      <c r="L15" s="49">
        <f t="shared" ref="L15:L21" si="2">+IFERROR((I15/G15)^(1/5)-1,0)</f>
        <v>0.28530603330540139</v>
      </c>
      <c r="M15" s="12"/>
      <c r="N15" s="15"/>
      <c r="O15" s="14"/>
    </row>
    <row r="16" spans="2:15" x14ac:dyDescent="0.25">
      <c r="B16" s="13"/>
      <c r="C16" s="15"/>
      <c r="D16" s="15"/>
      <c r="E16" s="25" t="s">
        <v>7</v>
      </c>
      <c r="F16" s="26"/>
      <c r="G16" s="52">
        <v>251.55704399999999</v>
      </c>
      <c r="H16" s="52">
        <v>407.35127799999998</v>
      </c>
      <c r="I16" s="52">
        <v>480.44098400000001</v>
      </c>
      <c r="J16" s="49">
        <f t="shared" si="0"/>
        <v>0.51021352678128773</v>
      </c>
      <c r="K16" s="49">
        <f t="shared" si="1"/>
        <v>0.1794267256478328</v>
      </c>
      <c r="L16" s="49">
        <f t="shared" si="2"/>
        <v>0.13815317175985786</v>
      </c>
      <c r="M16" s="12"/>
      <c r="N16" s="15"/>
      <c r="O16" s="14"/>
    </row>
    <row r="17" spans="2:15" x14ac:dyDescent="0.25">
      <c r="B17" s="13"/>
      <c r="C17" s="15"/>
      <c r="D17" s="15"/>
      <c r="E17" s="25" t="s">
        <v>8</v>
      </c>
      <c r="F17" s="26"/>
      <c r="G17" s="52">
        <v>55.909568999999998</v>
      </c>
      <c r="H17" s="52">
        <v>2.3298040000000002</v>
      </c>
      <c r="I17" s="52">
        <v>8.8005619999999993</v>
      </c>
      <c r="J17" s="49">
        <f t="shared" si="0"/>
        <v>9.3459257748863961E-3</v>
      </c>
      <c r="K17" s="49">
        <f t="shared" si="1"/>
        <v>2.7773829901571112</v>
      </c>
      <c r="L17" s="49">
        <f t="shared" si="2"/>
        <v>-0.3091164495352462</v>
      </c>
      <c r="M17" s="12"/>
      <c r="N17" s="15"/>
      <c r="O17" s="14"/>
    </row>
    <row r="18" spans="2:15" x14ac:dyDescent="0.25">
      <c r="B18" s="13"/>
      <c r="C18" s="15"/>
      <c r="D18" s="15"/>
      <c r="E18" s="25" t="s">
        <v>9</v>
      </c>
      <c r="F18" s="26"/>
      <c r="G18" s="52">
        <v>0</v>
      </c>
      <c r="H18" s="52">
        <v>0.42944199999999999</v>
      </c>
      <c r="I18" s="52">
        <v>8.1602000000000008E-2</v>
      </c>
      <c r="J18" s="49">
        <f t="shared" si="0"/>
        <v>8.6658810548949014E-5</v>
      </c>
      <c r="K18" s="49">
        <f t="shared" si="1"/>
        <v>-0.80998132460262384</v>
      </c>
      <c r="L18" s="49">
        <f t="shared" si="2"/>
        <v>0</v>
      </c>
      <c r="M18" s="12"/>
      <c r="N18" s="15"/>
      <c r="O18" s="14"/>
    </row>
    <row r="19" spans="2:15" ht="15.75" x14ac:dyDescent="0.25">
      <c r="B19" s="13"/>
      <c r="C19" s="15"/>
      <c r="D19" s="15"/>
      <c r="E19" s="25" t="s">
        <v>52</v>
      </c>
      <c r="F19" s="26"/>
      <c r="G19" s="52">
        <v>0</v>
      </c>
      <c r="H19" s="52">
        <v>12.635636</v>
      </c>
      <c r="I19" s="52">
        <v>8.6581470000000014</v>
      </c>
      <c r="J19" s="49">
        <f t="shared" si="0"/>
        <v>9.1946854314594179E-3</v>
      </c>
      <c r="K19" s="49">
        <f t="shared" si="1"/>
        <v>-0.31478344263794866</v>
      </c>
      <c r="L19" s="49">
        <f t="shared" si="2"/>
        <v>0</v>
      </c>
      <c r="M19" s="12"/>
      <c r="N19" s="15"/>
      <c r="O19" s="14"/>
    </row>
    <row r="20" spans="2:15" ht="15.75" x14ac:dyDescent="0.25">
      <c r="B20" s="13"/>
      <c r="C20" s="15"/>
      <c r="D20" s="15"/>
      <c r="E20" s="25" t="s">
        <v>53</v>
      </c>
      <c r="F20" s="26"/>
      <c r="G20" s="52">
        <v>35.40782446</v>
      </c>
      <c r="H20" s="52">
        <v>62.184329600000005</v>
      </c>
      <c r="I20" s="52">
        <v>70.526730409999985</v>
      </c>
      <c r="J20" s="49">
        <f t="shared" si="0"/>
        <v>7.4897215377527387E-2</v>
      </c>
      <c r="K20" s="49">
        <f t="shared" si="1"/>
        <v>0.1341559982018361</v>
      </c>
      <c r="L20" s="49">
        <f t="shared" si="2"/>
        <v>0.14775951404065291</v>
      </c>
      <c r="M20" s="12"/>
      <c r="N20" s="15"/>
      <c r="O20" s="14"/>
    </row>
    <row r="21" spans="2:15" x14ac:dyDescent="0.25">
      <c r="B21" s="13"/>
      <c r="C21" s="15"/>
      <c r="D21" s="15"/>
      <c r="E21" s="25"/>
      <c r="F21" s="26" t="s">
        <v>1</v>
      </c>
      <c r="G21" s="27">
        <f>SUM(G14:G20)</f>
        <v>465.37350545999993</v>
      </c>
      <c r="H21" s="27">
        <f>SUM(H14:H20)</f>
        <v>811.70519059999981</v>
      </c>
      <c r="I21" s="27">
        <f t="shared" ref="I21" si="3">SUM(I14:I20)</f>
        <v>941.64689640999995</v>
      </c>
      <c r="J21" s="28">
        <f>SUM(J14:J20)</f>
        <v>0.99999999999999989</v>
      </c>
      <c r="K21" s="28">
        <f>+I21/H21-1</f>
        <v>0.16008485262235328</v>
      </c>
      <c r="L21" s="28">
        <f t="shared" si="2"/>
        <v>0.15137629814951259</v>
      </c>
      <c r="M21" s="12"/>
      <c r="N21" s="15"/>
      <c r="O21" s="14"/>
    </row>
    <row r="22" spans="2:15" x14ac:dyDescent="0.25">
      <c r="B22" s="110"/>
      <c r="C22" s="18"/>
      <c r="D22" s="18"/>
      <c r="E22" s="160" t="s">
        <v>45</v>
      </c>
      <c r="F22" s="160"/>
      <c r="G22" s="160"/>
      <c r="H22" s="160"/>
      <c r="I22" s="160"/>
      <c r="J22" s="160"/>
      <c r="K22" s="160"/>
      <c r="L22" s="160"/>
      <c r="M22" s="18"/>
      <c r="N22" s="18"/>
      <c r="O22" s="111"/>
    </row>
    <row r="23" spans="2:15" x14ac:dyDescent="0.25">
      <c r="B23" s="110"/>
      <c r="C23" s="18"/>
      <c r="D23" s="18"/>
      <c r="E23" s="29" t="s">
        <v>11</v>
      </c>
      <c r="F23" s="29"/>
      <c r="G23" s="112"/>
      <c r="H23" s="112"/>
      <c r="I23" s="112"/>
      <c r="J23" s="112"/>
      <c r="K23" s="112"/>
      <c r="L23" s="18"/>
      <c r="M23" s="18"/>
      <c r="N23" s="18"/>
      <c r="O23" s="111"/>
    </row>
    <row r="24" spans="2:15" x14ac:dyDescent="0.25">
      <c r="B24" s="110"/>
      <c r="C24" s="18"/>
      <c r="D24" s="18"/>
      <c r="E24" s="29" t="s">
        <v>12</v>
      </c>
      <c r="F24" s="29"/>
      <c r="G24" s="112"/>
      <c r="H24" s="112"/>
      <c r="I24" s="112"/>
      <c r="J24" s="112"/>
      <c r="K24" s="112"/>
      <c r="L24" s="18"/>
      <c r="M24" s="18"/>
      <c r="N24" s="18"/>
      <c r="O24" s="111"/>
    </row>
    <row r="25" spans="2:15" x14ac:dyDescent="0.25"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5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</row>
    <row r="29" spans="2:15" x14ac:dyDescent="0.25">
      <c r="B29" s="110"/>
      <c r="C29" s="144" t="s">
        <v>13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11"/>
    </row>
    <row r="30" spans="2:15" ht="15" customHeight="1" x14ac:dyDescent="0.25">
      <c r="B30" s="110"/>
      <c r="C30" s="145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",FIXED(K43*100,1), "% del total,  equivalente a S/ ",FIXED(I43,1)," millones.")</f>
        <v>Los créditos directos en esta región ascendieron a S/ 853.7 millones al 31 de diciembre del 2017 creciendo 4.3% respecto al mismo mes del año previo. Los créditos a las Pequeñas y Microempresas representaron el 51.2% del total,  equivalente a S/ 437.2 millones.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11"/>
    </row>
    <row r="31" spans="2:15" x14ac:dyDescent="0.25">
      <c r="B31" s="110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11"/>
    </row>
    <row r="32" spans="2:15" x14ac:dyDescent="0.25">
      <c r="B32" s="1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11"/>
    </row>
    <row r="33" spans="2:15" x14ac:dyDescent="0.25">
      <c r="B33" s="110"/>
      <c r="C33" s="18"/>
      <c r="D33" s="18"/>
      <c r="E33" s="18"/>
      <c r="F33" s="150" t="s">
        <v>46</v>
      </c>
      <c r="G33" s="150"/>
      <c r="H33" s="150"/>
      <c r="I33" s="150"/>
      <c r="J33" s="150"/>
      <c r="K33" s="150"/>
      <c r="L33" s="18"/>
      <c r="M33" s="18"/>
      <c r="N33" s="18"/>
      <c r="O33" s="111"/>
    </row>
    <row r="34" spans="2:15" x14ac:dyDescent="0.25">
      <c r="B34" s="110"/>
      <c r="C34" s="18"/>
      <c r="D34" s="18"/>
      <c r="E34" s="18"/>
      <c r="F34" s="159" t="s">
        <v>3</v>
      </c>
      <c r="G34" s="159"/>
      <c r="H34" s="159"/>
      <c r="I34" s="159"/>
      <c r="J34" s="159"/>
      <c r="K34" s="159"/>
      <c r="L34" s="18"/>
      <c r="M34" s="18"/>
      <c r="N34" s="18"/>
      <c r="O34" s="111"/>
    </row>
    <row r="35" spans="2:15" x14ac:dyDescent="0.25">
      <c r="B35" s="13"/>
      <c r="C35" s="15"/>
      <c r="D35" s="15"/>
      <c r="E35" s="15"/>
      <c r="F35" s="164" t="s">
        <v>14</v>
      </c>
      <c r="G35" s="164"/>
      <c r="H35" s="34">
        <v>42705</v>
      </c>
      <c r="I35" s="35">
        <v>43070</v>
      </c>
      <c r="J35" s="36" t="s">
        <v>15</v>
      </c>
      <c r="K35" s="35" t="s">
        <v>42</v>
      </c>
      <c r="L35" s="15"/>
      <c r="M35" s="15"/>
      <c r="N35" s="15"/>
      <c r="O35" s="14"/>
    </row>
    <row r="36" spans="2:15" x14ac:dyDescent="0.25">
      <c r="B36" s="13"/>
      <c r="C36" s="15"/>
      <c r="D36" s="15"/>
      <c r="E36" s="15"/>
      <c r="F36" s="25" t="s">
        <v>16</v>
      </c>
      <c r="G36" s="26"/>
      <c r="H36" s="51">
        <v>5</v>
      </c>
      <c r="I36" s="52">
        <v>0</v>
      </c>
      <c r="J36" s="49">
        <f>+IFERROR(I36/H36-1,0)</f>
        <v>-1</v>
      </c>
      <c r="K36" s="49">
        <f>+I36/I44</f>
        <v>0</v>
      </c>
      <c r="L36" s="15"/>
      <c r="M36" s="15"/>
      <c r="N36" s="15"/>
      <c r="O36" s="14"/>
    </row>
    <row r="37" spans="2:15" x14ac:dyDescent="0.25">
      <c r="B37" s="13"/>
      <c r="C37" s="15"/>
      <c r="D37" s="15"/>
      <c r="E37" s="15"/>
      <c r="F37" s="25" t="s">
        <v>17</v>
      </c>
      <c r="G37" s="26"/>
      <c r="H37" s="52">
        <v>77.573516290000001</v>
      </c>
      <c r="I37" s="52">
        <v>4.58374975</v>
      </c>
      <c r="J37" s="49">
        <f t="shared" ref="J37:J44" si="4">+IFERROR(I37/H37-1,0)</f>
        <v>-0.94091089370160608</v>
      </c>
      <c r="K37" s="49">
        <f>+I37/I44</f>
        <v>5.3694701510208047E-3</v>
      </c>
      <c r="L37" s="15"/>
      <c r="M37" s="15"/>
      <c r="N37" s="15"/>
      <c r="O37" s="14"/>
    </row>
    <row r="38" spans="2:15" x14ac:dyDescent="0.25">
      <c r="B38" s="13"/>
      <c r="C38" s="15"/>
      <c r="D38" s="15"/>
      <c r="E38" s="15"/>
      <c r="F38" s="25" t="s">
        <v>18</v>
      </c>
      <c r="G38" s="26"/>
      <c r="H38" s="52">
        <v>102.41568421999999</v>
      </c>
      <c r="I38" s="52">
        <v>112.60411508</v>
      </c>
      <c r="J38" s="49">
        <f t="shared" si="4"/>
        <v>9.9481157965162437E-2</v>
      </c>
      <c r="K38" s="49">
        <f>+I38/I44</f>
        <v>0.13190607423631093</v>
      </c>
      <c r="L38" s="15"/>
      <c r="M38" s="15"/>
      <c r="N38" s="15"/>
      <c r="O38" s="14"/>
    </row>
    <row r="39" spans="2:15" x14ac:dyDescent="0.25">
      <c r="B39" s="13"/>
      <c r="C39" s="15"/>
      <c r="D39" s="15"/>
      <c r="E39" s="15"/>
      <c r="F39" s="119" t="s">
        <v>19</v>
      </c>
      <c r="G39" s="120"/>
      <c r="H39" s="132">
        <v>272.20060939000001</v>
      </c>
      <c r="I39" s="132">
        <v>314.93856357999994</v>
      </c>
      <c r="J39" s="125">
        <f>+IFERROR(I39/H39-1,0)</f>
        <v>0.15700903199950744</v>
      </c>
      <c r="K39" s="125">
        <f>+I39/I44</f>
        <v>0.36892354704751879</v>
      </c>
      <c r="L39" s="15"/>
      <c r="M39" s="15"/>
      <c r="N39" s="15"/>
      <c r="O39" s="14"/>
    </row>
    <row r="40" spans="2:15" x14ac:dyDescent="0.25">
      <c r="B40" s="13"/>
      <c r="C40" s="15"/>
      <c r="D40" s="15"/>
      <c r="E40" s="15"/>
      <c r="F40" s="119" t="s">
        <v>20</v>
      </c>
      <c r="G40" s="120"/>
      <c r="H40" s="132">
        <v>106.95804044</v>
      </c>
      <c r="I40" s="132">
        <v>122.27952326999998</v>
      </c>
      <c r="J40" s="125">
        <f>+IFERROR(I40/H40-1,0)</f>
        <v>0.14324760220896926</v>
      </c>
      <c r="K40" s="125">
        <f>+I40/I44</f>
        <v>0.14323998605711813</v>
      </c>
      <c r="L40" s="30"/>
      <c r="M40" s="16"/>
      <c r="N40" s="15"/>
      <c r="O40" s="14"/>
    </row>
    <row r="41" spans="2:15" x14ac:dyDescent="0.25">
      <c r="B41" s="13"/>
      <c r="C41" s="15"/>
      <c r="D41" s="15"/>
      <c r="E41" s="15"/>
      <c r="F41" s="25" t="s">
        <v>21</v>
      </c>
      <c r="G41" s="26"/>
      <c r="H41" s="52">
        <v>210.28419067000002</v>
      </c>
      <c r="I41" s="52">
        <v>254.14309205999999</v>
      </c>
      <c r="J41" s="49">
        <f>+IFERROR(I41/H41-1,0)</f>
        <v>0.20856965637910441</v>
      </c>
      <c r="K41" s="49">
        <f>+I41/I44</f>
        <v>0.29770686039400435</v>
      </c>
      <c r="L41" s="31"/>
      <c r="M41" s="32"/>
      <c r="N41" s="15"/>
      <c r="O41" s="14"/>
    </row>
    <row r="42" spans="2:15" x14ac:dyDescent="0.25">
      <c r="B42" s="13"/>
      <c r="C42" s="15"/>
      <c r="D42" s="15"/>
      <c r="E42" s="15"/>
      <c r="F42" s="25" t="s">
        <v>22</v>
      </c>
      <c r="G42" s="26"/>
      <c r="H42" s="52">
        <v>43.953112279999992</v>
      </c>
      <c r="I42" s="52">
        <v>45.119869779999995</v>
      </c>
      <c r="J42" s="49">
        <f>+IFERROR(I42/H42-1,0)</f>
        <v>2.6545503594086028E-2</v>
      </c>
      <c r="K42" s="49">
        <f>+I42/I44</f>
        <v>5.2854062114026969E-2</v>
      </c>
      <c r="L42" s="15"/>
      <c r="M42" s="15"/>
      <c r="N42" s="15"/>
      <c r="O42" s="14"/>
    </row>
    <row r="43" spans="2:15" x14ac:dyDescent="0.25">
      <c r="B43" s="13"/>
      <c r="C43" s="15"/>
      <c r="D43" s="15"/>
      <c r="E43" s="15"/>
      <c r="F43" s="121" t="s">
        <v>85</v>
      </c>
      <c r="G43" s="122"/>
      <c r="H43" s="123">
        <f>+H39+H40</f>
        <v>379.15864983</v>
      </c>
      <c r="I43" s="123">
        <f>+I39+I40</f>
        <v>437.21808684999991</v>
      </c>
      <c r="J43" s="124">
        <f>+IFERROR(I43/H43-1,0)</f>
        <v>0.1531270275543799</v>
      </c>
      <c r="K43" s="124">
        <f>+I43/I44</f>
        <v>0.51216353310463691</v>
      </c>
      <c r="L43" s="15"/>
      <c r="M43" s="15"/>
      <c r="N43" s="15"/>
      <c r="O43" s="14"/>
    </row>
    <row r="44" spans="2:15" x14ac:dyDescent="0.25">
      <c r="B44" s="13"/>
      <c r="C44" s="15"/>
      <c r="D44" s="15"/>
      <c r="E44" s="15"/>
      <c r="F44" s="37" t="s">
        <v>23</v>
      </c>
      <c r="G44" s="38"/>
      <c r="H44" s="27">
        <f>SUM(H36:H42)</f>
        <v>818.38515329000006</v>
      </c>
      <c r="I44" s="27">
        <f>SUM(I36:I42)</f>
        <v>853.66891351999993</v>
      </c>
      <c r="J44" s="28">
        <f t="shared" si="4"/>
        <v>4.3113881145271593E-2</v>
      </c>
      <c r="K44" s="28">
        <f>SUM(K36:K42)-K43</f>
        <v>0.48783646689536309</v>
      </c>
      <c r="L44" s="15"/>
      <c r="M44" s="15"/>
      <c r="N44" s="15"/>
      <c r="O44" s="14"/>
    </row>
    <row r="45" spans="2:15" x14ac:dyDescent="0.25">
      <c r="B45" s="110"/>
      <c r="C45" s="18"/>
      <c r="D45" s="18"/>
      <c r="E45" s="18"/>
      <c r="F45" s="154" t="s">
        <v>10</v>
      </c>
      <c r="G45" s="154"/>
      <c r="H45" s="154"/>
      <c r="I45" s="154"/>
      <c r="J45" s="154"/>
      <c r="K45" s="154"/>
      <c r="L45" s="18"/>
      <c r="M45" s="18"/>
      <c r="N45" s="18"/>
      <c r="O45" s="111"/>
    </row>
    <row r="46" spans="2:15" x14ac:dyDescent="0.25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/>
    </row>
    <row r="47" spans="2:15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15" x14ac:dyDescent="0.25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</row>
    <row r="50" spans="2:15" x14ac:dyDescent="0.25">
      <c r="B50" s="110"/>
      <c r="C50" s="144" t="s">
        <v>24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11"/>
    </row>
    <row r="51" spans="2:15" ht="15" customHeight="1" x14ac:dyDescent="0.25">
      <c r="B51" s="110"/>
      <c r="C51" s="145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133.4 millones a diciembre del 2012 a S/ 314.9 millones a diciembre del 2017, en el mismo sentido en las microempresas el crédito paso de S/ 78.4 millones el 2012 a S/ 122.3 millones el 2017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11"/>
    </row>
    <row r="52" spans="2:15" x14ac:dyDescent="0.25">
      <c r="B52" s="110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11"/>
    </row>
    <row r="53" spans="2:15" x14ac:dyDescent="0.25">
      <c r="B53" s="110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1"/>
    </row>
    <row r="54" spans="2:15" x14ac:dyDescent="0.25">
      <c r="B54" s="110"/>
      <c r="C54" s="112"/>
      <c r="D54" s="112"/>
      <c r="E54" s="150" t="s">
        <v>48</v>
      </c>
      <c r="F54" s="150"/>
      <c r="G54" s="150"/>
      <c r="H54" s="150"/>
      <c r="I54" s="150"/>
      <c r="J54" s="150"/>
      <c r="K54" s="150"/>
      <c r="L54" s="112"/>
      <c r="M54" s="112"/>
      <c r="N54" s="112"/>
      <c r="O54" s="111"/>
    </row>
    <row r="55" spans="2:15" x14ac:dyDescent="0.25">
      <c r="B55" s="110"/>
      <c r="C55" s="112"/>
      <c r="D55" s="112"/>
      <c r="E55" s="156" t="s">
        <v>3</v>
      </c>
      <c r="F55" s="156"/>
      <c r="G55" s="156"/>
      <c r="H55" s="156"/>
      <c r="I55" s="156"/>
      <c r="J55" s="156"/>
      <c r="K55" s="156"/>
      <c r="L55" s="112"/>
      <c r="M55" s="112"/>
      <c r="N55" s="112"/>
      <c r="O55" s="111"/>
    </row>
    <row r="56" spans="2:15" x14ac:dyDescent="0.25">
      <c r="B56" s="13"/>
      <c r="C56" s="16"/>
      <c r="D56" s="16"/>
      <c r="E56" s="39" t="s">
        <v>47</v>
      </c>
      <c r="F56" s="39" t="s">
        <v>25</v>
      </c>
      <c r="G56" s="39" t="s">
        <v>15</v>
      </c>
      <c r="H56" s="39" t="s">
        <v>20</v>
      </c>
      <c r="I56" s="39" t="s">
        <v>15</v>
      </c>
      <c r="J56" s="39" t="s">
        <v>26</v>
      </c>
      <c r="K56" s="39" t="s">
        <v>15</v>
      </c>
      <c r="L56" s="16"/>
      <c r="M56" s="16"/>
      <c r="N56" s="16"/>
      <c r="O56" s="14"/>
    </row>
    <row r="57" spans="2:15" x14ac:dyDescent="0.25">
      <c r="B57" s="13"/>
      <c r="C57" s="16"/>
      <c r="D57" s="16"/>
      <c r="E57" s="40">
        <v>2011</v>
      </c>
      <c r="F57" s="44">
        <v>105.54680999999999</v>
      </c>
      <c r="G57" s="41" t="s">
        <v>27</v>
      </c>
      <c r="H57" s="43">
        <v>69.313160000000011</v>
      </c>
      <c r="I57" s="41" t="s">
        <v>27</v>
      </c>
      <c r="J57" s="43">
        <f>+H57+F57</f>
        <v>174.85997</v>
      </c>
      <c r="K57" s="41" t="s">
        <v>27</v>
      </c>
      <c r="L57" s="16"/>
      <c r="M57" s="16"/>
      <c r="N57" s="16"/>
      <c r="O57" s="14"/>
    </row>
    <row r="58" spans="2:15" x14ac:dyDescent="0.25">
      <c r="B58" s="13"/>
      <c r="C58" s="16"/>
      <c r="D58" s="16"/>
      <c r="E58" s="40">
        <v>2012</v>
      </c>
      <c r="F58" s="44">
        <v>133.39290916000002</v>
      </c>
      <c r="G58" s="41">
        <f t="shared" ref="G58:I62" si="5">+F58/F57-1</f>
        <v>0.26382700869879461</v>
      </c>
      <c r="H58" s="43">
        <v>78.38113451000001</v>
      </c>
      <c r="I58" s="41">
        <f t="shared" si="5"/>
        <v>0.13082615927480434</v>
      </c>
      <c r="J58" s="43">
        <f t="shared" ref="J58:J63" si="6">+H58+F58</f>
        <v>211.77404367000003</v>
      </c>
      <c r="K58" s="41">
        <f t="shared" ref="K58:K62" si="7">+J58/J57-1</f>
        <v>0.21110648520641995</v>
      </c>
      <c r="L58" s="16"/>
      <c r="M58" s="16"/>
      <c r="N58" s="16"/>
      <c r="O58" s="14"/>
    </row>
    <row r="59" spans="2:15" x14ac:dyDescent="0.25">
      <c r="B59" s="13"/>
      <c r="C59" s="16"/>
      <c r="D59" s="16"/>
      <c r="E59" s="40">
        <v>2013</v>
      </c>
      <c r="F59" s="44">
        <v>173.04832847000003</v>
      </c>
      <c r="G59" s="41">
        <f t="shared" si="5"/>
        <v>0.29728281330482687</v>
      </c>
      <c r="H59" s="43">
        <v>87.686387940000031</v>
      </c>
      <c r="I59" s="41">
        <f t="shared" si="5"/>
        <v>0.11871802428188682</v>
      </c>
      <c r="J59" s="43">
        <f t="shared" si="6"/>
        <v>260.73471641000003</v>
      </c>
      <c r="K59" s="41">
        <f t="shared" si="7"/>
        <v>0.23119298234817531</v>
      </c>
      <c r="L59" s="16"/>
      <c r="M59" s="16"/>
      <c r="N59" s="16"/>
      <c r="O59" s="14"/>
    </row>
    <row r="60" spans="2:15" x14ac:dyDescent="0.25">
      <c r="B60" s="13"/>
      <c r="C60" s="16"/>
      <c r="D60" s="16"/>
      <c r="E60" s="40">
        <v>2014</v>
      </c>
      <c r="F60" s="44">
        <v>210.76497483999995</v>
      </c>
      <c r="G60" s="41">
        <f>+F60/F59-1</f>
        <v>0.21795441021285877</v>
      </c>
      <c r="H60" s="43">
        <v>90.016566420000018</v>
      </c>
      <c r="I60" s="41">
        <f t="shared" si="5"/>
        <v>2.6574004640200544E-2</v>
      </c>
      <c r="J60" s="43">
        <f t="shared" si="6"/>
        <v>300.78154125999998</v>
      </c>
      <c r="K60" s="41">
        <f t="shared" si="7"/>
        <v>0.15359222354965252</v>
      </c>
      <c r="L60" s="16"/>
      <c r="M60" s="16"/>
      <c r="N60" s="16"/>
      <c r="O60" s="14"/>
    </row>
    <row r="61" spans="2:15" x14ac:dyDescent="0.25">
      <c r="B61" s="13"/>
      <c r="C61" s="16"/>
      <c r="D61" s="16"/>
      <c r="E61" s="40">
        <v>2015</v>
      </c>
      <c r="F61" s="44">
        <v>229.34018940000004</v>
      </c>
      <c r="G61" s="41">
        <f t="shared" si="5"/>
        <v>8.8132359629968349E-2</v>
      </c>
      <c r="H61" s="43">
        <v>89.060663350000013</v>
      </c>
      <c r="I61" s="41">
        <f t="shared" si="5"/>
        <v>-1.0619190533661782E-2</v>
      </c>
      <c r="J61" s="43">
        <f t="shared" si="6"/>
        <v>318.40085275000007</v>
      </c>
      <c r="K61" s="41">
        <f t="shared" si="7"/>
        <v>5.8578433424442355E-2</v>
      </c>
      <c r="L61" s="16"/>
      <c r="M61" s="16"/>
      <c r="N61" s="16"/>
      <c r="O61" s="14"/>
    </row>
    <row r="62" spans="2:15" x14ac:dyDescent="0.25">
      <c r="B62" s="110"/>
      <c r="C62" s="112"/>
      <c r="D62" s="112"/>
      <c r="E62" s="40">
        <v>2016</v>
      </c>
      <c r="F62" s="44">
        <f>+D90</f>
        <v>272.20060939000001</v>
      </c>
      <c r="G62" s="41">
        <f t="shared" si="5"/>
        <v>0.18688577916557692</v>
      </c>
      <c r="H62" s="43">
        <f>+J90</f>
        <v>106.95804044</v>
      </c>
      <c r="I62" s="41">
        <f t="shared" si="5"/>
        <v>0.2009571500682068</v>
      </c>
      <c r="J62" s="43">
        <f t="shared" si="6"/>
        <v>379.15864983</v>
      </c>
      <c r="K62" s="41">
        <f t="shared" si="7"/>
        <v>0.1908217159446659</v>
      </c>
      <c r="L62" s="112"/>
      <c r="M62" s="112"/>
      <c r="N62" s="112"/>
      <c r="O62" s="111"/>
    </row>
    <row r="63" spans="2:15" x14ac:dyDescent="0.25">
      <c r="B63" s="110"/>
      <c r="C63" s="112"/>
      <c r="D63" s="112"/>
      <c r="E63" s="40">
        <v>2017</v>
      </c>
      <c r="F63" s="44">
        <f>+E90</f>
        <v>314.93856357999999</v>
      </c>
      <c r="G63" s="41">
        <f>+F63/F61-1</f>
        <v>0.37323756644634543</v>
      </c>
      <c r="H63" s="43">
        <f>+K90</f>
        <v>122.27952327</v>
      </c>
      <c r="I63" s="41">
        <f>+H63/H61-1</f>
        <v>0.37299138217119499</v>
      </c>
      <c r="J63" s="43">
        <f t="shared" si="6"/>
        <v>437.21808684999996</v>
      </c>
      <c r="K63" s="41">
        <f>+J63/J61-1</f>
        <v>0.37316870565447902</v>
      </c>
      <c r="L63" s="112"/>
      <c r="M63" s="112"/>
      <c r="N63" s="112"/>
      <c r="O63" s="111"/>
    </row>
    <row r="64" spans="2:15" x14ac:dyDescent="0.25">
      <c r="B64" s="110"/>
      <c r="C64" s="112"/>
      <c r="D64" s="112"/>
      <c r="E64" s="148" t="s">
        <v>28</v>
      </c>
      <c r="F64" s="148"/>
      <c r="G64" s="148"/>
      <c r="H64" s="148"/>
      <c r="I64" s="148"/>
      <c r="J64" s="148"/>
      <c r="K64" s="148"/>
      <c r="L64" s="112"/>
      <c r="M64" s="112"/>
      <c r="N64" s="112"/>
      <c r="O64" s="111"/>
    </row>
    <row r="65" spans="2:15" x14ac:dyDescent="0.25">
      <c r="B65" s="110"/>
      <c r="C65" s="112"/>
      <c r="D65" s="112"/>
      <c r="E65" s="112"/>
      <c r="F65" s="126"/>
      <c r="G65" s="127"/>
      <c r="H65" s="127"/>
      <c r="I65" s="127"/>
      <c r="J65" s="112"/>
      <c r="K65" s="127"/>
      <c r="L65" s="112"/>
      <c r="M65" s="112"/>
      <c r="N65" s="112"/>
      <c r="O65" s="111"/>
    </row>
    <row r="66" spans="2:15" x14ac:dyDescent="0.25">
      <c r="B66" s="110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1"/>
    </row>
    <row r="67" spans="2:15" ht="15" customHeight="1" x14ac:dyDescent="0.25">
      <c r="B67" s="110"/>
      <c r="C67" s="145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37.3% respeto a diciembre del 2016, mientras que en las microempresas creció en 37.3% el mismo periodo de comparación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11"/>
    </row>
    <row r="68" spans="2:15" x14ac:dyDescent="0.25">
      <c r="B68" s="110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11"/>
    </row>
    <row r="69" spans="2:15" x14ac:dyDescent="0.25">
      <c r="B69" s="110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1"/>
    </row>
    <row r="70" spans="2:15" x14ac:dyDescent="0.25">
      <c r="B70" s="110"/>
      <c r="C70" s="112"/>
      <c r="D70" s="112"/>
      <c r="E70" s="112"/>
      <c r="F70" s="155" t="s">
        <v>51</v>
      </c>
      <c r="G70" s="155"/>
      <c r="H70" s="155"/>
      <c r="I70" s="155"/>
      <c r="J70" s="155"/>
      <c r="K70" s="112"/>
      <c r="L70" s="112"/>
      <c r="M70" s="112"/>
      <c r="N70" s="112"/>
      <c r="O70" s="111"/>
    </row>
    <row r="71" spans="2:15" x14ac:dyDescent="0.25">
      <c r="B71" s="110"/>
      <c r="C71" s="112"/>
      <c r="D71" s="112"/>
      <c r="E71" s="112"/>
      <c r="F71" s="156" t="s">
        <v>49</v>
      </c>
      <c r="G71" s="156"/>
      <c r="H71" s="156"/>
      <c r="I71" s="156"/>
      <c r="J71" s="156"/>
      <c r="K71" s="112"/>
      <c r="L71" s="112"/>
      <c r="M71" s="112"/>
      <c r="N71" s="112"/>
      <c r="O71" s="111"/>
    </row>
    <row r="72" spans="2:15" x14ac:dyDescent="0.25">
      <c r="B72" s="13"/>
      <c r="C72" s="16"/>
      <c r="D72" s="16"/>
      <c r="E72" s="16"/>
      <c r="F72" s="39" t="s">
        <v>31</v>
      </c>
      <c r="G72" s="39">
        <v>42705</v>
      </c>
      <c r="H72" s="39">
        <v>43070</v>
      </c>
      <c r="I72" s="39" t="s">
        <v>15</v>
      </c>
      <c r="J72" s="39" t="s">
        <v>50</v>
      </c>
      <c r="K72" s="16"/>
      <c r="L72" s="16"/>
      <c r="M72" s="16"/>
      <c r="N72" s="16"/>
      <c r="O72" s="14"/>
    </row>
    <row r="73" spans="2:15" x14ac:dyDescent="0.25">
      <c r="B73" s="110"/>
      <c r="C73" s="112"/>
      <c r="D73" s="112"/>
      <c r="E73" s="112"/>
      <c r="F73" s="42" t="s">
        <v>5</v>
      </c>
      <c r="G73" s="44">
        <f>+D85+J85</f>
        <v>79.717564699999997</v>
      </c>
      <c r="H73" s="44">
        <f t="shared" ref="H73:H77" si="8">+E85+K85</f>
        <v>92.834784349999978</v>
      </c>
      <c r="I73" s="46">
        <f>+H73/G73-1</f>
        <v>0.16454616619767348</v>
      </c>
      <c r="J73" s="46">
        <f>+H73/$H$78</f>
        <v>0.21233061289582372</v>
      </c>
      <c r="K73" s="112"/>
      <c r="L73" s="112"/>
      <c r="M73" s="112"/>
      <c r="N73" s="112"/>
      <c r="O73" s="111"/>
    </row>
    <row r="74" spans="2:15" x14ac:dyDescent="0.25">
      <c r="B74" s="110"/>
      <c r="C74" s="112"/>
      <c r="D74" s="112"/>
      <c r="E74" s="112"/>
      <c r="F74" s="42" t="s">
        <v>33</v>
      </c>
      <c r="G74" s="44">
        <f t="shared" ref="G74:G77" si="9">+D86+J86</f>
        <v>204.51597773</v>
      </c>
      <c r="H74" s="44">
        <f t="shared" si="8"/>
        <v>244.72432623999998</v>
      </c>
      <c r="I74" s="46">
        <f t="shared" ref="I74:I78" si="10">+H74/G74-1</f>
        <v>0.19660248043349782</v>
      </c>
      <c r="J74" s="46">
        <f t="shared" ref="J74:J77" si="11">+H74/$H$78</f>
        <v>0.55973056376315833</v>
      </c>
      <c r="K74" s="112"/>
      <c r="L74" s="112"/>
      <c r="M74" s="112"/>
      <c r="N74" s="112"/>
      <c r="O74" s="111"/>
    </row>
    <row r="75" spans="2:15" x14ac:dyDescent="0.25">
      <c r="B75" s="110"/>
      <c r="C75" s="112"/>
      <c r="D75" s="112"/>
      <c r="E75" s="112"/>
      <c r="F75" s="42" t="s">
        <v>34</v>
      </c>
      <c r="G75" s="44">
        <f t="shared" si="9"/>
        <v>1.61311344</v>
      </c>
      <c r="H75" s="44">
        <f t="shared" si="8"/>
        <v>7.7684903700000003</v>
      </c>
      <c r="I75" s="46">
        <f t="shared" si="10"/>
        <v>3.8158363679618219</v>
      </c>
      <c r="J75" s="46">
        <f t="shared" si="11"/>
        <v>1.7767998634203804E-2</v>
      </c>
      <c r="K75" s="112"/>
      <c r="L75" s="112"/>
      <c r="M75" s="112"/>
      <c r="N75" s="112"/>
      <c r="O75" s="111"/>
    </row>
    <row r="76" spans="2:15" x14ac:dyDescent="0.25">
      <c r="B76" s="110"/>
      <c r="C76" s="112"/>
      <c r="D76" s="112"/>
      <c r="E76" s="112"/>
      <c r="F76" s="42" t="s">
        <v>9</v>
      </c>
      <c r="G76" s="44">
        <f t="shared" si="9"/>
        <v>0</v>
      </c>
      <c r="H76" s="44">
        <f t="shared" si="8"/>
        <v>0</v>
      </c>
      <c r="I76" s="46" t="e">
        <f t="shared" si="10"/>
        <v>#DIV/0!</v>
      </c>
      <c r="J76" s="46">
        <f t="shared" si="11"/>
        <v>0</v>
      </c>
      <c r="K76" s="112"/>
      <c r="L76" s="112"/>
      <c r="M76" s="112"/>
      <c r="N76" s="112"/>
      <c r="O76" s="111"/>
    </row>
    <row r="77" spans="2:15" x14ac:dyDescent="0.25">
      <c r="B77" s="110"/>
      <c r="C77" s="112"/>
      <c r="D77" s="112"/>
      <c r="E77" s="112"/>
      <c r="F77" s="42" t="s">
        <v>32</v>
      </c>
      <c r="G77" s="44">
        <f t="shared" si="9"/>
        <v>93.311993959999995</v>
      </c>
      <c r="H77" s="44">
        <f t="shared" si="8"/>
        <v>91.890485890000008</v>
      </c>
      <c r="I77" s="46">
        <f t="shared" si="10"/>
        <v>-1.5233926633368755E-2</v>
      </c>
      <c r="J77" s="46">
        <f t="shared" si="11"/>
        <v>0.2101708247068142</v>
      </c>
      <c r="K77" s="112"/>
      <c r="L77" s="112"/>
      <c r="M77" s="112"/>
      <c r="N77" s="112"/>
      <c r="O77" s="111"/>
    </row>
    <row r="78" spans="2:15" x14ac:dyDescent="0.25">
      <c r="B78" s="110"/>
      <c r="C78" s="112"/>
      <c r="D78" s="112"/>
      <c r="E78" s="112"/>
      <c r="F78" s="128" t="s">
        <v>1</v>
      </c>
      <c r="G78" s="129">
        <f>SUM(G73:G77)</f>
        <v>379.15864983</v>
      </c>
      <c r="H78" s="129">
        <f>SUM(H73:H77)</f>
        <v>437.21808684999996</v>
      </c>
      <c r="I78" s="130">
        <f t="shared" si="10"/>
        <v>0.15312702755438012</v>
      </c>
      <c r="J78" s="61">
        <f>SUM(J73:J77)</f>
        <v>1</v>
      </c>
      <c r="K78" s="112"/>
      <c r="L78" s="112"/>
      <c r="M78" s="112"/>
      <c r="N78" s="112"/>
      <c r="O78" s="111"/>
    </row>
    <row r="79" spans="2:15" x14ac:dyDescent="0.25">
      <c r="B79" s="110"/>
      <c r="C79" s="112"/>
      <c r="D79" s="112"/>
      <c r="E79" s="112"/>
      <c r="F79" s="163" t="s">
        <v>35</v>
      </c>
      <c r="G79" s="163"/>
      <c r="H79" s="163"/>
      <c r="I79" s="163"/>
      <c r="J79" s="163"/>
      <c r="K79" s="112"/>
      <c r="L79" s="112"/>
      <c r="M79" s="112"/>
      <c r="N79" s="112"/>
      <c r="O79" s="111"/>
    </row>
    <row r="80" spans="2:15" x14ac:dyDescent="0.25">
      <c r="B80" s="110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1"/>
    </row>
    <row r="81" spans="2:15" x14ac:dyDescent="0.25">
      <c r="B81" s="110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1"/>
    </row>
    <row r="82" spans="2:15" x14ac:dyDescent="0.25">
      <c r="B82" s="110"/>
      <c r="C82" s="155" t="s">
        <v>29</v>
      </c>
      <c r="D82" s="155"/>
      <c r="E82" s="155"/>
      <c r="F82" s="155"/>
      <c r="G82" s="155"/>
      <c r="H82" s="112"/>
      <c r="I82" s="155" t="s">
        <v>30</v>
      </c>
      <c r="J82" s="155"/>
      <c r="K82" s="155"/>
      <c r="L82" s="155"/>
      <c r="M82" s="155"/>
      <c r="N82" s="112"/>
      <c r="O82" s="111"/>
    </row>
    <row r="83" spans="2:15" x14ac:dyDescent="0.25">
      <c r="B83" s="110"/>
      <c r="C83" s="156" t="s">
        <v>49</v>
      </c>
      <c r="D83" s="156"/>
      <c r="E83" s="156"/>
      <c r="F83" s="156"/>
      <c r="G83" s="156"/>
      <c r="H83" s="112"/>
      <c r="I83" s="156" t="s">
        <v>49</v>
      </c>
      <c r="J83" s="156"/>
      <c r="K83" s="156"/>
      <c r="L83" s="156"/>
      <c r="M83" s="156"/>
      <c r="N83" s="112"/>
      <c r="O83" s="111"/>
    </row>
    <row r="84" spans="2:15" x14ac:dyDescent="0.25">
      <c r="B84" s="13"/>
      <c r="C84" s="39" t="s">
        <v>31</v>
      </c>
      <c r="D84" s="39">
        <v>42705</v>
      </c>
      <c r="E84" s="39">
        <v>43070</v>
      </c>
      <c r="F84" s="39" t="s">
        <v>15</v>
      </c>
      <c r="G84" s="39" t="s">
        <v>50</v>
      </c>
      <c r="H84" s="16"/>
      <c r="I84" s="39" t="s">
        <v>31</v>
      </c>
      <c r="J84" s="39">
        <v>42705</v>
      </c>
      <c r="K84" s="39">
        <v>43070</v>
      </c>
      <c r="L84" s="39" t="s">
        <v>15</v>
      </c>
      <c r="M84" s="39" t="s">
        <v>50</v>
      </c>
      <c r="N84" s="16"/>
      <c r="O84" s="14"/>
    </row>
    <row r="85" spans="2:15" x14ac:dyDescent="0.25">
      <c r="B85" s="13"/>
      <c r="C85" s="42" t="s">
        <v>5</v>
      </c>
      <c r="D85" s="44">
        <v>65.35820554</v>
      </c>
      <c r="E85" s="44">
        <v>76.749495649999986</v>
      </c>
      <c r="F85" s="46">
        <f t="shared" ref="F85:F90" si="12">+IFERROR(E85/D85-1,0)</f>
        <v>0.17429012953895096</v>
      </c>
      <c r="G85" s="46">
        <f>+E85/$E$90</f>
        <v>0.24369672223549166</v>
      </c>
      <c r="H85" s="16"/>
      <c r="I85" s="42" t="s">
        <v>5</v>
      </c>
      <c r="J85" s="44">
        <v>14.359359160000002</v>
      </c>
      <c r="K85" s="43">
        <v>16.0852887</v>
      </c>
      <c r="L85" s="46">
        <f t="shared" ref="L85:L90" si="13">+K85/J85-1</f>
        <v>0.1201954433180985</v>
      </c>
      <c r="M85" s="46">
        <f>+K85/$K$90</f>
        <v>0.13154523561956311</v>
      </c>
      <c r="N85" s="16"/>
      <c r="O85" s="14"/>
    </row>
    <row r="86" spans="2:15" x14ac:dyDescent="0.25">
      <c r="B86" s="13"/>
      <c r="C86" s="42" t="s">
        <v>33</v>
      </c>
      <c r="D86" s="44">
        <v>146.37527407000002</v>
      </c>
      <c r="E86" s="44">
        <v>176.63519765999999</v>
      </c>
      <c r="F86" s="46">
        <f t="shared" si="12"/>
        <v>0.20672838211410616</v>
      </c>
      <c r="G86" s="46">
        <f>+E86/$E$90</f>
        <v>0.56085604650042009</v>
      </c>
      <c r="H86" s="16"/>
      <c r="I86" s="42" t="s">
        <v>33</v>
      </c>
      <c r="J86" s="44">
        <v>58.140703659999993</v>
      </c>
      <c r="K86" s="43">
        <v>68.089128579999993</v>
      </c>
      <c r="L86" s="46">
        <f t="shared" si="13"/>
        <v>0.17110946881856171</v>
      </c>
      <c r="M86" s="46">
        <f>+K86/$K$90</f>
        <v>0.55683181254849523</v>
      </c>
      <c r="N86" s="16"/>
      <c r="O86" s="14"/>
    </row>
    <row r="87" spans="2:15" x14ac:dyDescent="0.25">
      <c r="B87" s="13"/>
      <c r="C87" s="42" t="s">
        <v>34</v>
      </c>
      <c r="D87" s="44">
        <v>0.33598466999999999</v>
      </c>
      <c r="E87" s="44">
        <v>2.2405292700000001</v>
      </c>
      <c r="F87" s="46">
        <f t="shared" si="12"/>
        <v>5.6685461274170637</v>
      </c>
      <c r="G87" s="46">
        <f>+E87/$E$90</f>
        <v>7.1141788561274932E-3</v>
      </c>
      <c r="H87" s="16"/>
      <c r="I87" s="42" t="s">
        <v>34</v>
      </c>
      <c r="J87" s="44">
        <v>1.27712877</v>
      </c>
      <c r="K87" s="43">
        <v>5.5279610999999997</v>
      </c>
      <c r="L87" s="46">
        <f t="shared" si="13"/>
        <v>3.3284289179391049</v>
      </c>
      <c r="M87" s="46">
        <f>+K87/$K$90</f>
        <v>4.520757811423548E-2</v>
      </c>
      <c r="N87" s="16"/>
      <c r="O87" s="14"/>
    </row>
    <row r="88" spans="2:15" x14ac:dyDescent="0.25">
      <c r="B88" s="13"/>
      <c r="C88" s="42" t="s">
        <v>9</v>
      </c>
      <c r="D88" s="44">
        <v>0</v>
      </c>
      <c r="E88" s="44">
        <v>0</v>
      </c>
      <c r="F88" s="46">
        <f t="shared" si="12"/>
        <v>0</v>
      </c>
      <c r="G88" s="46">
        <f>+E88/$E$90</f>
        <v>0</v>
      </c>
      <c r="H88" s="16"/>
      <c r="I88" s="42" t="s">
        <v>9</v>
      </c>
      <c r="J88" s="44">
        <v>0</v>
      </c>
      <c r="K88" s="43">
        <v>0</v>
      </c>
      <c r="L88" s="46" t="e">
        <f t="shared" si="13"/>
        <v>#DIV/0!</v>
      </c>
      <c r="M88" s="46">
        <f>+K88/$K$90</f>
        <v>0</v>
      </c>
      <c r="N88" s="16"/>
      <c r="O88" s="14"/>
    </row>
    <row r="89" spans="2:15" x14ac:dyDescent="0.25">
      <c r="B89" s="13"/>
      <c r="C89" s="42" t="s">
        <v>32</v>
      </c>
      <c r="D89" s="44">
        <v>60.131145109999999</v>
      </c>
      <c r="E89" s="44">
        <v>59.313341000000001</v>
      </c>
      <c r="F89" s="46">
        <f t="shared" si="12"/>
        <v>-1.3600341528569926E-2</v>
      </c>
      <c r="G89" s="46">
        <f t="shared" ref="G89" si="14">+E89/$E$90</f>
        <v>0.18833305240796069</v>
      </c>
      <c r="H89" s="16"/>
      <c r="I89" s="42" t="s">
        <v>32</v>
      </c>
      <c r="J89" s="44">
        <v>33.180848850000004</v>
      </c>
      <c r="K89" s="43">
        <v>32.57714489</v>
      </c>
      <c r="L89" s="46">
        <f t="shared" si="13"/>
        <v>-1.8194349479398686E-2</v>
      </c>
      <c r="M89" s="46">
        <f t="shared" ref="M89" si="15">+K89/$K$90</f>
        <v>0.26641537371770618</v>
      </c>
      <c r="N89" s="16"/>
      <c r="O89" s="14"/>
    </row>
    <row r="90" spans="2:15" x14ac:dyDescent="0.25">
      <c r="B90" s="13"/>
      <c r="C90" s="42" t="s">
        <v>1</v>
      </c>
      <c r="D90" s="44">
        <f>SUM(D85:D89)</f>
        <v>272.20060939000001</v>
      </c>
      <c r="E90" s="44">
        <f>SUM(E85:E89)</f>
        <v>314.93856357999999</v>
      </c>
      <c r="F90" s="45">
        <f t="shared" si="12"/>
        <v>0.15700903199950766</v>
      </c>
      <c r="G90" s="46">
        <f>SUM(G85:G89)</f>
        <v>1</v>
      </c>
      <c r="H90" s="16"/>
      <c r="I90" s="42" t="s">
        <v>1</v>
      </c>
      <c r="J90" s="44">
        <f>SUM(J85:J89)</f>
        <v>106.95804044</v>
      </c>
      <c r="K90" s="43">
        <f>SUM(K85:K89)</f>
        <v>122.27952327</v>
      </c>
      <c r="L90" s="46">
        <f t="shared" si="13"/>
        <v>0.14324760220896948</v>
      </c>
      <c r="M90" s="46">
        <f>SUM(M85:M89)</f>
        <v>1</v>
      </c>
      <c r="N90" s="16"/>
      <c r="O90" s="14"/>
    </row>
    <row r="91" spans="2:15" x14ac:dyDescent="0.25">
      <c r="B91" s="13"/>
      <c r="C91" s="163" t="s">
        <v>35</v>
      </c>
      <c r="D91" s="163"/>
      <c r="E91" s="163"/>
      <c r="F91" s="163"/>
      <c r="G91" s="163"/>
      <c r="H91" s="16"/>
      <c r="I91" s="163" t="s">
        <v>35</v>
      </c>
      <c r="J91" s="163"/>
      <c r="K91" s="163"/>
      <c r="L91" s="163"/>
      <c r="M91" s="163"/>
      <c r="N91" s="16"/>
      <c r="O91" s="14"/>
    </row>
    <row r="92" spans="2:15" x14ac:dyDescent="0.25"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</row>
    <row r="93" spans="2:15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2:15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2:15" x14ac:dyDescent="0.25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8"/>
    </row>
    <row r="96" spans="2:15" x14ac:dyDescent="0.25">
      <c r="B96" s="110"/>
      <c r="C96" s="144" t="s">
        <v>41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11"/>
    </row>
    <row r="97" spans="1:15" ht="15" customHeight="1" x14ac:dyDescent="0.25">
      <c r="B97" s="110"/>
      <c r="C97" s="145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3.9% en diciembre del 2012 a  3.7% a diciembre del 2017.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11"/>
    </row>
    <row r="98" spans="1:15" x14ac:dyDescent="0.25">
      <c r="B98" s="110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11"/>
    </row>
    <row r="99" spans="1:15" x14ac:dyDescent="0.25">
      <c r="B99" s="110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1"/>
    </row>
    <row r="100" spans="1:15" x14ac:dyDescent="0.25">
      <c r="B100" s="110"/>
      <c r="C100" s="112"/>
      <c r="D100" s="146" t="s">
        <v>36</v>
      </c>
      <c r="E100" s="146"/>
      <c r="F100" s="146"/>
      <c r="G100" s="146"/>
      <c r="H100" s="146"/>
      <c r="I100" s="146"/>
      <c r="J100" s="146"/>
      <c r="K100" s="146"/>
      <c r="L100" s="146"/>
      <c r="M100" s="112"/>
      <c r="N100" s="112"/>
      <c r="O100" s="111"/>
    </row>
    <row r="101" spans="1:15" x14ac:dyDescent="0.25">
      <c r="B101" s="110"/>
      <c r="C101" s="112"/>
      <c r="D101" s="147" t="s">
        <v>37</v>
      </c>
      <c r="E101" s="147"/>
      <c r="F101" s="147"/>
      <c r="G101" s="147"/>
      <c r="H101" s="147"/>
      <c r="I101" s="147"/>
      <c r="J101" s="147"/>
      <c r="K101" s="147"/>
      <c r="L101" s="147"/>
      <c r="M101" s="112"/>
      <c r="N101" s="112"/>
      <c r="O101" s="111"/>
    </row>
    <row r="102" spans="1:15" x14ac:dyDescent="0.25">
      <c r="B102" s="13"/>
      <c r="C102" s="16"/>
      <c r="D102" s="39" t="s">
        <v>47</v>
      </c>
      <c r="E102" s="47" t="s">
        <v>5</v>
      </c>
      <c r="F102" s="47" t="s">
        <v>32</v>
      </c>
      <c r="G102" s="47" t="s">
        <v>33</v>
      </c>
      <c r="H102" s="47" t="s">
        <v>34</v>
      </c>
      <c r="I102" s="47" t="s">
        <v>9</v>
      </c>
      <c r="J102" s="48" t="s">
        <v>38</v>
      </c>
      <c r="K102" s="47" t="s">
        <v>39</v>
      </c>
      <c r="L102" s="47" t="s">
        <v>1</v>
      </c>
      <c r="M102" s="16"/>
      <c r="N102" s="16"/>
      <c r="O102" s="14"/>
    </row>
    <row r="103" spans="1:15" x14ac:dyDescent="0.25">
      <c r="A103" s="2"/>
      <c r="B103" s="110"/>
      <c r="C103" s="112"/>
      <c r="D103" s="40">
        <v>2012</v>
      </c>
      <c r="E103" s="50">
        <v>4.9629138704315692E-2</v>
      </c>
      <c r="F103" s="50">
        <v>3.9013791875466775E-2</v>
      </c>
      <c r="G103" s="50">
        <v>4.3220116315964896E-2</v>
      </c>
      <c r="H103" s="50">
        <v>2.7446255174122913E-2</v>
      </c>
      <c r="I103" s="50">
        <v>0</v>
      </c>
      <c r="J103" s="50">
        <v>8.4751332389541561E-3</v>
      </c>
      <c r="K103" s="50">
        <v>0</v>
      </c>
      <c r="L103" s="50">
        <v>3.9106934275008033E-2</v>
      </c>
      <c r="M103" s="112"/>
      <c r="N103" s="112"/>
      <c r="O103" s="111"/>
    </row>
    <row r="104" spans="1:15" x14ac:dyDescent="0.25">
      <c r="A104" s="2"/>
      <c r="B104" s="110"/>
      <c r="C104" s="112"/>
      <c r="D104" s="40">
        <v>2013</v>
      </c>
      <c r="E104" s="50">
        <v>2.3980043116804059E-2</v>
      </c>
      <c r="F104" s="50">
        <v>3.0830072215363422E-2</v>
      </c>
      <c r="G104" s="50">
        <v>3.8326560833288337E-2</v>
      </c>
      <c r="H104" s="50">
        <v>3.33338118169497E-2</v>
      </c>
      <c r="I104" s="50">
        <v>1.231747227776735E-2</v>
      </c>
      <c r="J104" s="50">
        <v>1.024193520234664E-2</v>
      </c>
      <c r="K104" s="50">
        <v>2.0649971927651393E-2</v>
      </c>
      <c r="L104" s="50">
        <v>3.2644994136338319E-2</v>
      </c>
      <c r="M104" s="112"/>
      <c r="N104" s="112"/>
      <c r="O104" s="111"/>
    </row>
    <row r="105" spans="1:15" x14ac:dyDescent="0.25">
      <c r="A105" s="2"/>
      <c r="B105" s="110"/>
      <c r="C105" s="112"/>
      <c r="D105" s="40">
        <v>2014</v>
      </c>
      <c r="E105" s="50">
        <v>4.056388933434165E-2</v>
      </c>
      <c r="F105" s="50">
        <v>4.8738683316203686E-2</v>
      </c>
      <c r="G105" s="50">
        <v>3.5782108134057355E-2</v>
      </c>
      <c r="H105" s="50">
        <v>4.3972862771565015E-2</v>
      </c>
      <c r="I105" s="50">
        <v>6.4596028259695987E-2</v>
      </c>
      <c r="J105" s="50">
        <v>1.0723107800695887E-2</v>
      </c>
      <c r="K105" s="50">
        <v>2.4890957795330914E-2</v>
      </c>
      <c r="L105" s="50">
        <v>3.6809514001565499E-2</v>
      </c>
      <c r="M105" s="112"/>
      <c r="N105" s="112"/>
      <c r="O105" s="111"/>
    </row>
    <row r="106" spans="1:15" x14ac:dyDescent="0.25">
      <c r="A106" s="2"/>
      <c r="B106" s="110"/>
      <c r="C106" s="112"/>
      <c r="D106" s="40">
        <v>2015</v>
      </c>
      <c r="E106" s="50">
        <v>3.3124459580251356E-2</v>
      </c>
      <c r="F106" s="50">
        <v>5.0083994862575365E-2</v>
      </c>
      <c r="G106" s="50">
        <v>3.5248873857457438E-2</v>
      </c>
      <c r="H106" s="50">
        <v>0</v>
      </c>
      <c r="I106" s="50">
        <v>9.5062672823004041E-2</v>
      </c>
      <c r="J106" s="50">
        <v>1.538438418052856E-2</v>
      </c>
      <c r="K106" s="50">
        <v>4.4155939220124708E-2</v>
      </c>
      <c r="L106" s="50">
        <v>3.6104976416202549E-2</v>
      </c>
      <c r="M106" s="112"/>
      <c r="N106" s="112"/>
      <c r="O106" s="111"/>
    </row>
    <row r="107" spans="1:15" x14ac:dyDescent="0.25">
      <c r="A107" s="2"/>
      <c r="B107" s="110"/>
      <c r="C107" s="112"/>
      <c r="D107" s="40">
        <v>2016</v>
      </c>
      <c r="E107" s="50">
        <v>4.0447433797279816E-2</v>
      </c>
      <c r="F107" s="50">
        <v>4.189902787285426E-2</v>
      </c>
      <c r="G107" s="50">
        <v>3.7126939831738509E-2</v>
      </c>
      <c r="H107" s="50">
        <v>0</v>
      </c>
      <c r="I107" s="50">
        <v>0.13517976880921129</v>
      </c>
      <c r="J107" s="50">
        <v>1.6077074343823057E-2</v>
      </c>
      <c r="K107" s="50">
        <v>4.0186096874319732E-2</v>
      </c>
      <c r="L107" s="50">
        <v>3.7031803928119403E-2</v>
      </c>
      <c r="M107" s="112"/>
      <c r="N107" s="112"/>
      <c r="O107" s="111"/>
    </row>
    <row r="108" spans="1:15" x14ac:dyDescent="0.25">
      <c r="A108" s="2"/>
      <c r="B108" s="110"/>
      <c r="C108" s="112"/>
      <c r="D108" s="40">
        <v>2017</v>
      </c>
      <c r="E108" s="50">
        <v>3.7585406024871586E-2</v>
      </c>
      <c r="F108" s="50">
        <v>4.0131281252872616E-2</v>
      </c>
      <c r="G108" s="50">
        <v>3.945763494461145E-2</v>
      </c>
      <c r="H108" s="50">
        <v>5.3499855424007522E-2</v>
      </c>
      <c r="I108" s="50">
        <v>0.31274214390539112</v>
      </c>
      <c r="J108" s="50">
        <v>1.396396946625446E-2</v>
      </c>
      <c r="K108" s="50">
        <v>5.151818076919619E-2</v>
      </c>
      <c r="L108" s="50">
        <v>3.7428692956885577E-2</v>
      </c>
      <c r="M108" s="112"/>
      <c r="N108" s="112"/>
      <c r="O108" s="111"/>
    </row>
    <row r="109" spans="1:15" x14ac:dyDescent="0.25">
      <c r="A109" s="2"/>
      <c r="B109" s="110"/>
      <c r="C109" s="112"/>
      <c r="D109" s="148" t="s">
        <v>40</v>
      </c>
      <c r="E109" s="148"/>
      <c r="F109" s="148"/>
      <c r="G109" s="148"/>
      <c r="H109" s="148"/>
      <c r="I109" s="148"/>
      <c r="J109" s="148"/>
      <c r="K109" s="148"/>
      <c r="L109" s="148"/>
      <c r="M109" s="112"/>
      <c r="N109" s="112"/>
      <c r="O109" s="111"/>
    </row>
    <row r="110" spans="1:15" x14ac:dyDescent="0.25">
      <c r="A110" s="2"/>
      <c r="B110" s="113"/>
      <c r="C110" s="85"/>
      <c r="D110" s="85"/>
      <c r="E110" s="131"/>
      <c r="F110" s="131"/>
      <c r="G110" s="131"/>
      <c r="H110" s="131"/>
      <c r="I110" s="131"/>
      <c r="J110" s="131"/>
      <c r="K110" s="131"/>
      <c r="L110" s="131"/>
      <c r="M110" s="85"/>
      <c r="N110" s="85"/>
      <c r="O110" s="115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</sheetData>
  <mergeCells count="33">
    <mergeCell ref="D109:L109"/>
    <mergeCell ref="D101:L101"/>
    <mergeCell ref="C91:G91"/>
    <mergeCell ref="I91:M91"/>
    <mergeCell ref="C96:N96"/>
    <mergeCell ref="C97:N98"/>
    <mergeCell ref="D100:L100"/>
    <mergeCell ref="F71:J71"/>
    <mergeCell ref="F79:J79"/>
    <mergeCell ref="C82:G82"/>
    <mergeCell ref="I82:M82"/>
    <mergeCell ref="C83:G83"/>
    <mergeCell ref="I83:M83"/>
    <mergeCell ref="E54:K54"/>
    <mergeCell ref="E55:K55"/>
    <mergeCell ref="E64:K64"/>
    <mergeCell ref="C67:N68"/>
    <mergeCell ref="F70:J70"/>
    <mergeCell ref="F34:K34"/>
    <mergeCell ref="F35:G35"/>
    <mergeCell ref="F45:K45"/>
    <mergeCell ref="C50:N50"/>
    <mergeCell ref="C51:N52"/>
    <mergeCell ref="E13:F13"/>
    <mergeCell ref="E22:L22"/>
    <mergeCell ref="C29:N29"/>
    <mergeCell ref="C30:N31"/>
    <mergeCell ref="F33:K3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10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4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6" t="s">
        <v>108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15" ht="15" customHeight="1" x14ac:dyDescent="0.2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x14ac:dyDescent="0.25">
      <c r="B3" s="12"/>
      <c r="C3" s="6" t="str">
        <f>+C7</f>
        <v>1. Créditos Totales por Tipo de Empresa del Sistema Financiero</v>
      </c>
      <c r="D3" s="9"/>
      <c r="E3" s="9"/>
      <c r="F3" s="9"/>
      <c r="G3" s="9"/>
      <c r="H3" s="6"/>
      <c r="I3" s="10" t="str">
        <f>+C50</f>
        <v>3. Evolución del Crédito directo a Pequeñas y Microempresas.</v>
      </c>
      <c r="J3" s="10"/>
      <c r="K3" s="10"/>
      <c r="L3" s="10"/>
      <c r="M3" s="6"/>
      <c r="N3" s="11"/>
      <c r="O3" s="11"/>
    </row>
    <row r="4" spans="2:15" x14ac:dyDescent="0.25">
      <c r="B4" s="8"/>
      <c r="C4" s="6" t="str">
        <f>+C29</f>
        <v>2. Créditos Directos por Tipo de Crédito</v>
      </c>
      <c r="D4" s="9"/>
      <c r="E4" s="9"/>
      <c r="F4" s="9"/>
      <c r="G4" s="9"/>
      <c r="H4" s="19"/>
      <c r="I4" s="10" t="str">
        <f>+C96</f>
        <v>4. Morosidad por Tipo de Empresa del Sistema Financiero</v>
      </c>
      <c r="J4" s="10"/>
      <c r="K4" s="10"/>
      <c r="L4" s="10"/>
      <c r="M4" s="6"/>
      <c r="N4" s="11"/>
      <c r="O4" s="11"/>
    </row>
    <row r="5" spans="2:15" x14ac:dyDescent="0.25">
      <c r="B5" s="6"/>
      <c r="C5" s="9"/>
      <c r="D5" s="9"/>
      <c r="E5" s="9"/>
      <c r="F5" s="9"/>
      <c r="G5" s="9"/>
      <c r="H5" s="19"/>
      <c r="I5" s="10"/>
      <c r="J5" s="10"/>
      <c r="K5" s="10"/>
      <c r="L5" s="10"/>
      <c r="M5" s="6"/>
      <c r="N5" s="11"/>
      <c r="O5" s="11"/>
    </row>
    <row r="6" spans="2:15" x14ac:dyDescent="0.25">
      <c r="B6" s="107"/>
      <c r="C6" s="21"/>
      <c r="D6" s="21"/>
      <c r="E6" s="21"/>
      <c r="F6" s="21"/>
      <c r="G6" s="21"/>
      <c r="H6" s="108"/>
      <c r="I6" s="21"/>
      <c r="J6" s="21"/>
      <c r="K6" s="21"/>
      <c r="L6" s="21"/>
      <c r="M6" s="108"/>
      <c r="N6" s="21"/>
      <c r="O6" s="109"/>
    </row>
    <row r="7" spans="2:15" x14ac:dyDescent="0.25">
      <c r="B7" s="110"/>
      <c r="C7" s="144" t="s">
        <v>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11"/>
    </row>
    <row r="8" spans="2:15" ht="15" customHeight="1" x14ac:dyDescent="0.25">
      <c r="B8" s="110"/>
      <c r="C8" s="145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1,343.5 millones representando un incremento de 12.4% respecto a la suma de créditos a diciembre del 2016. En tanto se observa un crecimiento promedio anual de 12.5% desde diciembre del 2012. 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11"/>
    </row>
    <row r="9" spans="2:15" x14ac:dyDescent="0.25">
      <c r="B9" s="110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11"/>
    </row>
    <row r="10" spans="2:15" x14ac:dyDescent="0.25">
      <c r="B10" s="11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11"/>
    </row>
    <row r="11" spans="2:15" x14ac:dyDescent="0.25">
      <c r="B11" s="110"/>
      <c r="C11" s="18"/>
      <c r="D11" s="18"/>
      <c r="E11" s="18"/>
      <c r="F11" s="150" t="s">
        <v>73</v>
      </c>
      <c r="G11" s="150"/>
      <c r="H11" s="150"/>
      <c r="I11" s="150"/>
      <c r="J11" s="150"/>
      <c r="K11" s="150"/>
      <c r="L11" s="18"/>
      <c r="M11" s="18"/>
      <c r="N11" s="18"/>
      <c r="O11" s="111"/>
    </row>
    <row r="12" spans="2:15" x14ac:dyDescent="0.25">
      <c r="B12" s="110"/>
      <c r="C12" s="18"/>
      <c r="D12" s="18"/>
      <c r="E12" s="18"/>
      <c r="F12" s="159" t="s">
        <v>3</v>
      </c>
      <c r="G12" s="159"/>
      <c r="H12" s="159"/>
      <c r="I12" s="159"/>
      <c r="J12" s="159"/>
      <c r="K12" s="159"/>
      <c r="L12" s="18"/>
      <c r="M12" s="18"/>
      <c r="N12" s="18"/>
      <c r="O12" s="111"/>
    </row>
    <row r="13" spans="2:15" x14ac:dyDescent="0.25">
      <c r="B13" s="13"/>
      <c r="C13" s="15"/>
      <c r="D13" s="15"/>
      <c r="E13" s="161" t="s">
        <v>44</v>
      </c>
      <c r="F13" s="162"/>
      <c r="G13" s="33">
        <v>41244</v>
      </c>
      <c r="H13" s="34">
        <v>42705</v>
      </c>
      <c r="I13" s="35">
        <v>43070</v>
      </c>
      <c r="J13" s="35" t="s">
        <v>42</v>
      </c>
      <c r="K13" s="36" t="s">
        <v>43</v>
      </c>
      <c r="L13" s="36" t="s">
        <v>4</v>
      </c>
      <c r="M13" s="12"/>
      <c r="N13" s="15"/>
      <c r="O13" s="14"/>
    </row>
    <row r="14" spans="2:15" x14ac:dyDescent="0.25">
      <c r="B14" s="13"/>
      <c r="C14" s="15"/>
      <c r="D14" s="15"/>
      <c r="E14" s="25" t="s">
        <v>5</v>
      </c>
      <c r="F14" s="26"/>
      <c r="G14" s="51">
        <v>350.41654399999999</v>
      </c>
      <c r="H14" s="52">
        <v>553.66144700000007</v>
      </c>
      <c r="I14" s="52">
        <v>595.513237</v>
      </c>
      <c r="J14" s="49">
        <f t="shared" ref="J14:J20" si="0">+I14/I$21</f>
        <v>0.44325456208949199</v>
      </c>
      <c r="K14" s="49">
        <f>+I14/H14-1</f>
        <v>7.5590941407917667E-2</v>
      </c>
      <c r="L14" s="49">
        <f>+IFERROR((I14/G14)^(1/5)-1,0)</f>
        <v>0.1118888200647008</v>
      </c>
      <c r="M14" s="12"/>
      <c r="N14" s="15"/>
      <c r="O14" s="14"/>
    </row>
    <row r="15" spans="2:15" x14ac:dyDescent="0.25">
      <c r="B15" s="13"/>
      <c r="C15" s="15"/>
      <c r="D15" s="15"/>
      <c r="E15" s="25" t="s">
        <v>6</v>
      </c>
      <c r="F15" s="26"/>
      <c r="G15" s="52">
        <v>96.631589000000005</v>
      </c>
      <c r="H15" s="52">
        <v>115.81902500000001</v>
      </c>
      <c r="I15" s="52">
        <v>124.345867</v>
      </c>
      <c r="J15" s="49">
        <f t="shared" si="0"/>
        <v>9.2553564556153115E-2</v>
      </c>
      <c r="K15" s="49">
        <f t="shared" ref="K15:K20" si="1">+I15/H15-1</f>
        <v>7.3622118645878754E-2</v>
      </c>
      <c r="L15" s="49">
        <f t="shared" ref="L15:L21" si="2">+IFERROR((I15/G15)^(1/5)-1,0)</f>
        <v>5.1725603759233962E-2</v>
      </c>
      <c r="M15" s="12"/>
      <c r="N15" s="15"/>
      <c r="O15" s="14"/>
    </row>
    <row r="16" spans="2:15" x14ac:dyDescent="0.25">
      <c r="B16" s="13"/>
      <c r="C16" s="15"/>
      <c r="D16" s="15"/>
      <c r="E16" s="25" t="s">
        <v>7</v>
      </c>
      <c r="F16" s="26"/>
      <c r="G16" s="52">
        <v>169.20560999999998</v>
      </c>
      <c r="H16" s="52">
        <v>324.80990800000006</v>
      </c>
      <c r="I16" s="52">
        <v>391.09300300000001</v>
      </c>
      <c r="J16" s="49">
        <f t="shared" si="0"/>
        <v>0.29109975565669816</v>
      </c>
      <c r="K16" s="49">
        <f t="shared" si="1"/>
        <v>0.20406734329052534</v>
      </c>
      <c r="L16" s="49">
        <f t="shared" si="2"/>
        <v>0.18242351399037826</v>
      </c>
      <c r="M16" s="12"/>
      <c r="N16" s="15"/>
      <c r="O16" s="14"/>
    </row>
    <row r="17" spans="2:15" x14ac:dyDescent="0.25">
      <c r="B17" s="13"/>
      <c r="C17" s="15"/>
      <c r="D17" s="15"/>
      <c r="E17" s="25" t="s">
        <v>8</v>
      </c>
      <c r="F17" s="26"/>
      <c r="G17" s="52">
        <v>47.575746000000002</v>
      </c>
      <c r="H17" s="52">
        <v>47.264718000000002</v>
      </c>
      <c r="I17" s="52">
        <v>56.880302999999998</v>
      </c>
      <c r="J17" s="49">
        <f t="shared" si="0"/>
        <v>4.2337352440383481E-2</v>
      </c>
      <c r="K17" s="49">
        <f t="shared" si="1"/>
        <v>0.20344107416445389</v>
      </c>
      <c r="L17" s="49">
        <f t="shared" si="2"/>
        <v>3.6371016524168853E-2</v>
      </c>
      <c r="M17" s="12"/>
      <c r="N17" s="15"/>
      <c r="O17" s="14"/>
    </row>
    <row r="18" spans="2:15" x14ac:dyDescent="0.25">
      <c r="B18" s="13"/>
      <c r="C18" s="15"/>
      <c r="D18" s="15"/>
      <c r="E18" s="25" t="s">
        <v>9</v>
      </c>
      <c r="F18" s="26"/>
      <c r="G18" s="52">
        <v>0.51297400000000004</v>
      </c>
      <c r="H18" s="52">
        <v>0.93763300000000005</v>
      </c>
      <c r="I18" s="52">
        <v>2.2620130000000001</v>
      </c>
      <c r="J18" s="49">
        <f t="shared" si="0"/>
        <v>1.6836696809742586E-3</v>
      </c>
      <c r="K18" s="49">
        <f t="shared" si="1"/>
        <v>1.4124716173598837</v>
      </c>
      <c r="L18" s="49">
        <f t="shared" si="2"/>
        <v>0.34548837122654796</v>
      </c>
      <c r="M18" s="12"/>
      <c r="N18" s="15"/>
      <c r="O18" s="14"/>
    </row>
    <row r="19" spans="2:15" ht="15.75" x14ac:dyDescent="0.25">
      <c r="B19" s="13"/>
      <c r="C19" s="15"/>
      <c r="D19" s="15"/>
      <c r="E19" s="25" t="s">
        <v>52</v>
      </c>
      <c r="F19" s="26"/>
      <c r="G19" s="52">
        <v>16.292641</v>
      </c>
      <c r="H19" s="52">
        <v>54.806940000000004</v>
      </c>
      <c r="I19" s="52">
        <v>50.875776999999999</v>
      </c>
      <c r="J19" s="49">
        <f t="shared" si="0"/>
        <v>3.7868041974518943E-2</v>
      </c>
      <c r="K19" s="49">
        <f t="shared" si="1"/>
        <v>-7.1727467360885422E-2</v>
      </c>
      <c r="L19" s="49">
        <f t="shared" si="2"/>
        <v>0.25575210078550992</v>
      </c>
      <c r="M19" s="12"/>
      <c r="N19" s="15"/>
      <c r="O19" s="14"/>
    </row>
    <row r="20" spans="2:15" ht="15.75" x14ac:dyDescent="0.25">
      <c r="B20" s="13"/>
      <c r="C20" s="15"/>
      <c r="D20" s="15"/>
      <c r="E20" s="25" t="s">
        <v>53</v>
      </c>
      <c r="F20" s="26"/>
      <c r="G20" s="52">
        <v>65.071885339999994</v>
      </c>
      <c r="H20" s="52">
        <v>98.001791130000001</v>
      </c>
      <c r="I20" s="52">
        <v>122.5314533</v>
      </c>
      <c r="J20" s="49">
        <f t="shared" si="0"/>
        <v>9.1203053601780035E-2</v>
      </c>
      <c r="K20" s="49">
        <f t="shared" si="1"/>
        <v>0.25029810054656298</v>
      </c>
      <c r="L20" s="49">
        <f t="shared" si="2"/>
        <v>0.1349346070151527</v>
      </c>
      <c r="M20" s="12"/>
      <c r="N20" s="15"/>
      <c r="O20" s="14"/>
    </row>
    <row r="21" spans="2:15" x14ac:dyDescent="0.25">
      <c r="B21" s="13"/>
      <c r="C21" s="15"/>
      <c r="D21" s="15"/>
      <c r="E21" s="25"/>
      <c r="F21" s="26" t="s">
        <v>1</v>
      </c>
      <c r="G21" s="27">
        <f>SUM(G14:G20)</f>
        <v>745.70698933999995</v>
      </c>
      <c r="H21" s="27">
        <f>SUM(H14:H20)</f>
        <v>1195.3014621299999</v>
      </c>
      <c r="I21" s="27">
        <f t="shared" ref="I21" si="3">SUM(I14:I20)</f>
        <v>1343.5016533</v>
      </c>
      <c r="J21" s="28">
        <f>SUM(J14:J20)</f>
        <v>1</v>
      </c>
      <c r="K21" s="28">
        <f>+I21/H21-1</f>
        <v>0.12398561857852219</v>
      </c>
      <c r="L21" s="28">
        <f t="shared" si="2"/>
        <v>0.12495201594858907</v>
      </c>
      <c r="M21" s="12"/>
      <c r="N21" s="15"/>
      <c r="O21" s="14"/>
    </row>
    <row r="22" spans="2:15" x14ac:dyDescent="0.25">
      <c r="B22" s="110"/>
      <c r="C22" s="18"/>
      <c r="D22" s="18"/>
      <c r="E22" s="160" t="s">
        <v>45</v>
      </c>
      <c r="F22" s="160"/>
      <c r="G22" s="160"/>
      <c r="H22" s="160"/>
      <c r="I22" s="160"/>
      <c r="J22" s="160"/>
      <c r="K22" s="160"/>
      <c r="L22" s="160"/>
      <c r="M22" s="18"/>
      <c r="N22" s="18"/>
      <c r="O22" s="111"/>
    </row>
    <row r="23" spans="2:15" x14ac:dyDescent="0.25">
      <c r="B23" s="110"/>
      <c r="C23" s="18"/>
      <c r="D23" s="18"/>
      <c r="E23" s="29" t="s">
        <v>11</v>
      </c>
      <c r="F23" s="29"/>
      <c r="G23" s="112"/>
      <c r="H23" s="112"/>
      <c r="I23" s="112"/>
      <c r="J23" s="112"/>
      <c r="K23" s="112"/>
      <c r="L23" s="18"/>
      <c r="M23" s="18"/>
      <c r="N23" s="18"/>
      <c r="O23" s="111"/>
    </row>
    <row r="24" spans="2:15" x14ac:dyDescent="0.25">
      <c r="B24" s="110"/>
      <c r="C24" s="18"/>
      <c r="D24" s="18"/>
      <c r="E24" s="29" t="s">
        <v>12</v>
      </c>
      <c r="F24" s="29"/>
      <c r="G24" s="112"/>
      <c r="H24" s="112"/>
      <c r="I24" s="112"/>
      <c r="J24" s="112"/>
      <c r="K24" s="112"/>
      <c r="L24" s="18"/>
      <c r="M24" s="18"/>
      <c r="N24" s="18"/>
      <c r="O24" s="111"/>
    </row>
    <row r="25" spans="2:15" x14ac:dyDescent="0.25"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5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</row>
    <row r="29" spans="2:15" x14ac:dyDescent="0.25">
      <c r="B29" s="110"/>
      <c r="C29" s="144" t="s">
        <v>13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11"/>
    </row>
    <row r="30" spans="2:15" ht="15" customHeight="1" x14ac:dyDescent="0.25">
      <c r="B30" s="110"/>
      <c r="C30" s="145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",FIXED(K43*100,1), "% del total,  equivalente a S/ ",FIXED(I43,1)," millones.")</f>
        <v>Los créditos directos en esta región ascendieron a S/ 1,176.8 millones al 31 de diciembre del 2017 creciendo 13.9% respecto al mismo mes del año previo. Los créditos a las Pequeñas y Microempresas representaron el 53.6% del total,  equivalente a S/ 631.0 millones.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11"/>
    </row>
    <row r="31" spans="2:15" x14ac:dyDescent="0.25">
      <c r="B31" s="110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11"/>
    </row>
    <row r="32" spans="2:15" x14ac:dyDescent="0.25">
      <c r="B32" s="1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11"/>
    </row>
    <row r="33" spans="2:15" x14ac:dyDescent="0.25">
      <c r="B33" s="110"/>
      <c r="C33" s="18"/>
      <c r="D33" s="18"/>
      <c r="E33" s="18"/>
      <c r="F33" s="150" t="s">
        <v>46</v>
      </c>
      <c r="G33" s="150"/>
      <c r="H33" s="150"/>
      <c r="I33" s="150"/>
      <c r="J33" s="150"/>
      <c r="K33" s="150"/>
      <c r="L33" s="18"/>
      <c r="M33" s="18"/>
      <c r="N33" s="18"/>
      <c r="O33" s="111"/>
    </row>
    <row r="34" spans="2:15" x14ac:dyDescent="0.25">
      <c r="B34" s="110"/>
      <c r="C34" s="18"/>
      <c r="D34" s="18"/>
      <c r="E34" s="18"/>
      <c r="F34" s="159" t="s">
        <v>3</v>
      </c>
      <c r="G34" s="159"/>
      <c r="H34" s="159"/>
      <c r="I34" s="159"/>
      <c r="J34" s="159"/>
      <c r="K34" s="159"/>
      <c r="L34" s="18"/>
      <c r="M34" s="18"/>
      <c r="N34" s="18"/>
      <c r="O34" s="111"/>
    </row>
    <row r="35" spans="2:15" x14ac:dyDescent="0.25">
      <c r="B35" s="13"/>
      <c r="C35" s="15"/>
      <c r="D35" s="15"/>
      <c r="E35" s="15"/>
      <c r="F35" s="164" t="s">
        <v>14</v>
      </c>
      <c r="G35" s="164"/>
      <c r="H35" s="34">
        <v>42705</v>
      </c>
      <c r="I35" s="35">
        <v>43070</v>
      </c>
      <c r="J35" s="36" t="s">
        <v>15</v>
      </c>
      <c r="K35" s="35" t="s">
        <v>42</v>
      </c>
      <c r="L35" s="15"/>
      <c r="M35" s="15"/>
      <c r="N35" s="15"/>
      <c r="O35" s="14"/>
    </row>
    <row r="36" spans="2:15" x14ac:dyDescent="0.25">
      <c r="B36" s="13"/>
      <c r="C36" s="15"/>
      <c r="D36" s="15"/>
      <c r="E36" s="15"/>
      <c r="F36" s="25" t="s">
        <v>16</v>
      </c>
      <c r="G36" s="26"/>
      <c r="H36" s="51">
        <v>0.15140210000000001</v>
      </c>
      <c r="I36" s="52">
        <v>0</v>
      </c>
      <c r="J36" s="49">
        <f>+IFERROR(I36/H36-1,0)</f>
        <v>-1</v>
      </c>
      <c r="K36" s="49">
        <f>+I36/I44</f>
        <v>0</v>
      </c>
      <c r="L36" s="15"/>
      <c r="M36" s="15"/>
      <c r="N36" s="15"/>
      <c r="O36" s="14"/>
    </row>
    <row r="37" spans="2:15" x14ac:dyDescent="0.25">
      <c r="B37" s="13"/>
      <c r="C37" s="15"/>
      <c r="D37" s="15"/>
      <c r="E37" s="15"/>
      <c r="F37" s="25" t="s">
        <v>17</v>
      </c>
      <c r="G37" s="26"/>
      <c r="H37" s="52">
        <v>25.881860280000001</v>
      </c>
      <c r="I37" s="52">
        <v>21.444842439999999</v>
      </c>
      <c r="J37" s="49">
        <f t="shared" ref="J37:J44" si="4">+IFERROR(I37/H37-1,0)</f>
        <v>-0.17143349790156592</v>
      </c>
      <c r="K37" s="49">
        <f>+I37/I44</f>
        <v>1.8222495702042724E-2</v>
      </c>
      <c r="L37" s="15"/>
      <c r="M37" s="15"/>
      <c r="N37" s="15"/>
      <c r="O37" s="14"/>
    </row>
    <row r="38" spans="2:15" x14ac:dyDescent="0.25">
      <c r="B38" s="13"/>
      <c r="C38" s="15"/>
      <c r="D38" s="15"/>
      <c r="E38" s="15"/>
      <c r="F38" s="25" t="s">
        <v>18</v>
      </c>
      <c r="G38" s="26"/>
      <c r="H38" s="52">
        <v>155.00018230999999</v>
      </c>
      <c r="I38" s="52">
        <v>176.52052835000003</v>
      </c>
      <c r="J38" s="49">
        <f t="shared" si="4"/>
        <v>0.13884077888992041</v>
      </c>
      <c r="K38" s="49">
        <f>+I38/I44</f>
        <v>0.14999618571131768</v>
      </c>
      <c r="L38" s="15"/>
      <c r="M38" s="15"/>
      <c r="N38" s="15"/>
      <c r="O38" s="14"/>
    </row>
    <row r="39" spans="2:15" x14ac:dyDescent="0.25">
      <c r="B39" s="13"/>
      <c r="C39" s="15"/>
      <c r="D39" s="15"/>
      <c r="E39" s="15"/>
      <c r="F39" s="119" t="s">
        <v>19</v>
      </c>
      <c r="G39" s="120"/>
      <c r="H39" s="132">
        <v>355.58348484999993</v>
      </c>
      <c r="I39" s="132">
        <v>403.61375867000004</v>
      </c>
      <c r="J39" s="125">
        <f>+IFERROR(I39/H39-1,0)</f>
        <v>0.13507453485996779</v>
      </c>
      <c r="K39" s="125">
        <f>+I39/I44</f>
        <v>0.34296591374953395</v>
      </c>
      <c r="L39" s="15"/>
      <c r="M39" s="15"/>
      <c r="N39" s="15"/>
      <c r="O39" s="14"/>
    </row>
    <row r="40" spans="2:15" x14ac:dyDescent="0.25">
      <c r="B40" s="13"/>
      <c r="C40" s="15"/>
      <c r="D40" s="15"/>
      <c r="E40" s="15"/>
      <c r="F40" s="119" t="s">
        <v>20</v>
      </c>
      <c r="G40" s="120"/>
      <c r="H40" s="132">
        <v>197.69479504</v>
      </c>
      <c r="I40" s="132">
        <v>227.35667481000002</v>
      </c>
      <c r="J40" s="125">
        <f>+IFERROR(I40/H40-1,0)</f>
        <v>0.15003874919417304</v>
      </c>
      <c r="K40" s="125">
        <f>+I40/I44</f>
        <v>0.1931935868098619</v>
      </c>
      <c r="L40" s="30"/>
      <c r="M40" s="16"/>
      <c r="N40" s="15"/>
      <c r="O40" s="14"/>
    </row>
    <row r="41" spans="2:15" x14ac:dyDescent="0.25">
      <c r="B41" s="13"/>
      <c r="C41" s="15"/>
      <c r="D41" s="15"/>
      <c r="E41" s="15"/>
      <c r="F41" s="25" t="s">
        <v>21</v>
      </c>
      <c r="G41" s="26"/>
      <c r="H41" s="52">
        <v>234.61378484999997</v>
      </c>
      <c r="I41" s="52">
        <v>271.18543253000001</v>
      </c>
      <c r="J41" s="49">
        <f>+IFERROR(I41/H41-1,0)</f>
        <v>0.15588021694199283</v>
      </c>
      <c r="K41" s="49">
        <f>+I41/I44</f>
        <v>0.23043654401102343</v>
      </c>
      <c r="L41" s="31"/>
      <c r="M41" s="32"/>
      <c r="N41" s="15"/>
      <c r="O41" s="14"/>
    </row>
    <row r="42" spans="2:15" x14ac:dyDescent="0.25">
      <c r="B42" s="13"/>
      <c r="C42" s="15"/>
      <c r="D42" s="15"/>
      <c r="E42" s="15"/>
      <c r="F42" s="25" t="s">
        <v>22</v>
      </c>
      <c r="G42" s="26"/>
      <c r="H42" s="52">
        <v>64.523765459999993</v>
      </c>
      <c r="I42" s="52">
        <v>76.712210749999997</v>
      </c>
      <c r="J42" s="49">
        <f>+IFERROR(I42/H42-1,0)</f>
        <v>0.18889854308883991</v>
      </c>
      <c r="K42" s="49">
        <f>+I42/I44</f>
        <v>6.5185274016220318E-2</v>
      </c>
      <c r="L42" s="15"/>
      <c r="M42" s="15"/>
      <c r="N42" s="15"/>
      <c r="O42" s="14"/>
    </row>
    <row r="43" spans="2:15" x14ac:dyDescent="0.25">
      <c r="B43" s="13"/>
      <c r="C43" s="15"/>
      <c r="D43" s="15"/>
      <c r="E43" s="15"/>
      <c r="F43" s="121" t="s">
        <v>85</v>
      </c>
      <c r="G43" s="122"/>
      <c r="H43" s="123">
        <f>+H39+H40</f>
        <v>553.27827988999991</v>
      </c>
      <c r="I43" s="123">
        <f>+I39+I40</f>
        <v>630.97043348000011</v>
      </c>
      <c r="J43" s="124">
        <f>+IFERROR(I43/H43-1,0)</f>
        <v>0.14042147760697676</v>
      </c>
      <c r="K43" s="124">
        <f>+I43/I44</f>
        <v>0.53615950055939599</v>
      </c>
      <c r="L43" s="15"/>
      <c r="M43" s="15"/>
      <c r="N43" s="15"/>
      <c r="O43" s="14"/>
    </row>
    <row r="44" spans="2:15" x14ac:dyDescent="0.25">
      <c r="B44" s="13"/>
      <c r="C44" s="15"/>
      <c r="D44" s="15"/>
      <c r="E44" s="15"/>
      <c r="F44" s="37" t="s">
        <v>23</v>
      </c>
      <c r="G44" s="38"/>
      <c r="H44" s="27">
        <f>SUM(H36:H42)</f>
        <v>1033.44927489</v>
      </c>
      <c r="I44" s="27">
        <f>SUM(I36:I42)</f>
        <v>1176.8334475500001</v>
      </c>
      <c r="J44" s="28">
        <f t="shared" si="4"/>
        <v>0.13874330955939929</v>
      </c>
      <c r="K44" s="28">
        <f>SUM(K36:K42)-K43</f>
        <v>0.46384049944060401</v>
      </c>
      <c r="L44" s="15"/>
      <c r="M44" s="15"/>
      <c r="N44" s="15"/>
      <c r="O44" s="14"/>
    </row>
    <row r="45" spans="2:15" x14ac:dyDescent="0.25">
      <c r="B45" s="110"/>
      <c r="C45" s="18"/>
      <c r="D45" s="18"/>
      <c r="E45" s="18"/>
      <c r="F45" s="154" t="s">
        <v>10</v>
      </c>
      <c r="G45" s="154"/>
      <c r="H45" s="154"/>
      <c r="I45" s="154"/>
      <c r="J45" s="154"/>
      <c r="K45" s="154"/>
      <c r="L45" s="18"/>
      <c r="M45" s="18"/>
      <c r="N45" s="18"/>
      <c r="O45" s="111"/>
    </row>
    <row r="46" spans="2:15" x14ac:dyDescent="0.25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/>
    </row>
    <row r="47" spans="2:15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15" x14ac:dyDescent="0.25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</row>
    <row r="50" spans="2:15" x14ac:dyDescent="0.25">
      <c r="B50" s="110"/>
      <c r="C50" s="144" t="s">
        <v>24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11"/>
    </row>
    <row r="51" spans="2:15" ht="15" customHeight="1" x14ac:dyDescent="0.25">
      <c r="B51" s="110"/>
      <c r="C51" s="145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205.6 millones a diciembre del 2012 a S/ 403.6 millones a diciembre del 2017, en el mismo sentido en las microempresas el crédito paso de S/ 126.5 millones el 2012 a S/ 227.4 millones el 2017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11"/>
    </row>
    <row r="52" spans="2:15" x14ac:dyDescent="0.25">
      <c r="B52" s="110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11"/>
    </row>
    <row r="53" spans="2:15" x14ac:dyDescent="0.25">
      <c r="B53" s="110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1"/>
    </row>
    <row r="54" spans="2:15" x14ac:dyDescent="0.25">
      <c r="B54" s="110"/>
      <c r="C54" s="112"/>
      <c r="D54" s="112"/>
      <c r="E54" s="150" t="s">
        <v>48</v>
      </c>
      <c r="F54" s="150"/>
      <c r="G54" s="150"/>
      <c r="H54" s="150"/>
      <c r="I54" s="150"/>
      <c r="J54" s="150"/>
      <c r="K54" s="150"/>
      <c r="L54" s="112"/>
      <c r="M54" s="112"/>
      <c r="N54" s="112"/>
      <c r="O54" s="111"/>
    </row>
    <row r="55" spans="2:15" x14ac:dyDescent="0.25">
      <c r="B55" s="110"/>
      <c r="C55" s="112"/>
      <c r="D55" s="112"/>
      <c r="E55" s="156" t="s">
        <v>3</v>
      </c>
      <c r="F55" s="156"/>
      <c r="G55" s="156"/>
      <c r="H55" s="156"/>
      <c r="I55" s="156"/>
      <c r="J55" s="156"/>
      <c r="K55" s="156"/>
      <c r="L55" s="112"/>
      <c r="M55" s="112"/>
      <c r="N55" s="112"/>
      <c r="O55" s="111"/>
    </row>
    <row r="56" spans="2:15" x14ac:dyDescent="0.25">
      <c r="B56" s="13"/>
      <c r="C56" s="16"/>
      <c r="D56" s="16"/>
      <c r="E56" s="39" t="s">
        <v>47</v>
      </c>
      <c r="F56" s="39" t="s">
        <v>25</v>
      </c>
      <c r="G56" s="39" t="s">
        <v>15</v>
      </c>
      <c r="H56" s="39" t="s">
        <v>20</v>
      </c>
      <c r="I56" s="39" t="s">
        <v>15</v>
      </c>
      <c r="J56" s="39" t="s">
        <v>26</v>
      </c>
      <c r="K56" s="39" t="s">
        <v>15</v>
      </c>
      <c r="L56" s="16"/>
      <c r="M56" s="16"/>
      <c r="N56" s="16"/>
      <c r="O56" s="14"/>
    </row>
    <row r="57" spans="2:15" x14ac:dyDescent="0.25">
      <c r="B57" s="13"/>
      <c r="C57" s="16"/>
      <c r="D57" s="16"/>
      <c r="E57" s="40">
        <v>2011</v>
      </c>
      <c r="F57" s="44">
        <v>175.35544000000002</v>
      </c>
      <c r="G57" s="41" t="s">
        <v>27</v>
      </c>
      <c r="H57" s="43">
        <v>114.1202</v>
      </c>
      <c r="I57" s="41" t="s">
        <v>27</v>
      </c>
      <c r="J57" s="43">
        <f>+H57+F57</f>
        <v>289.47564</v>
      </c>
      <c r="K57" s="41" t="s">
        <v>27</v>
      </c>
      <c r="L57" s="16"/>
      <c r="M57" s="16"/>
      <c r="N57" s="16"/>
      <c r="O57" s="14"/>
    </row>
    <row r="58" spans="2:15" x14ac:dyDescent="0.25">
      <c r="B58" s="13"/>
      <c r="C58" s="16"/>
      <c r="D58" s="16"/>
      <c r="E58" s="40">
        <v>2012</v>
      </c>
      <c r="F58" s="44">
        <v>205.64152591999996</v>
      </c>
      <c r="G58" s="41">
        <f t="shared" ref="G58:I62" si="5">+F58/F57-1</f>
        <v>0.17271255411294884</v>
      </c>
      <c r="H58" s="43">
        <v>126.45128897000001</v>
      </c>
      <c r="I58" s="41">
        <f t="shared" si="5"/>
        <v>0.10805351699348598</v>
      </c>
      <c r="J58" s="43">
        <f t="shared" ref="J58:J63" si="6">+H58+F58</f>
        <v>332.09281489</v>
      </c>
      <c r="K58" s="41">
        <f t="shared" ref="K58:K62" si="7">+J58/J57-1</f>
        <v>0.14722197311663265</v>
      </c>
      <c r="L58" s="16"/>
      <c r="M58" s="16"/>
      <c r="N58" s="16"/>
      <c r="O58" s="14"/>
    </row>
    <row r="59" spans="2:15" x14ac:dyDescent="0.25">
      <c r="B59" s="13"/>
      <c r="C59" s="16"/>
      <c r="D59" s="16"/>
      <c r="E59" s="40">
        <v>2013</v>
      </c>
      <c r="F59" s="44">
        <v>207.04831752000007</v>
      </c>
      <c r="G59" s="41">
        <f t="shared" si="5"/>
        <v>6.8409898910561928E-3</v>
      </c>
      <c r="H59" s="43">
        <v>134.15964731</v>
      </c>
      <c r="I59" s="41">
        <f t="shared" si="5"/>
        <v>6.0959112420188699E-2</v>
      </c>
      <c r="J59" s="43">
        <f t="shared" si="6"/>
        <v>341.20796483000004</v>
      </c>
      <c r="K59" s="41">
        <f t="shared" si="7"/>
        <v>2.7447597573043714E-2</v>
      </c>
      <c r="L59" s="16"/>
      <c r="M59" s="16"/>
      <c r="N59" s="16"/>
      <c r="O59" s="14"/>
    </row>
    <row r="60" spans="2:15" x14ac:dyDescent="0.25">
      <c r="B60" s="13"/>
      <c r="C60" s="16"/>
      <c r="D60" s="16"/>
      <c r="E60" s="40">
        <v>2014</v>
      </c>
      <c r="F60" s="44">
        <v>229.59654379000006</v>
      </c>
      <c r="G60" s="41">
        <f>+F60/F59-1</f>
        <v>0.10890320935750619</v>
      </c>
      <c r="H60" s="43">
        <v>155.22589205000003</v>
      </c>
      <c r="I60" s="41">
        <f t="shared" si="5"/>
        <v>0.15702370394074361</v>
      </c>
      <c r="J60" s="43">
        <f t="shared" si="6"/>
        <v>384.82243584000008</v>
      </c>
      <c r="K60" s="41">
        <f t="shared" si="7"/>
        <v>0.12782371897950884</v>
      </c>
      <c r="L60" s="16"/>
      <c r="M60" s="16"/>
      <c r="N60" s="16"/>
      <c r="O60" s="14"/>
    </row>
    <row r="61" spans="2:15" x14ac:dyDescent="0.25">
      <c r="B61" s="13"/>
      <c r="C61" s="16"/>
      <c r="D61" s="16"/>
      <c r="E61" s="40">
        <v>2015</v>
      </c>
      <c r="F61" s="44">
        <v>253.97824378000001</v>
      </c>
      <c r="G61" s="41">
        <f t="shared" si="5"/>
        <v>0.10619367167957305</v>
      </c>
      <c r="H61" s="43">
        <v>169.72571932</v>
      </c>
      <c r="I61" s="41">
        <f t="shared" si="5"/>
        <v>9.3411138299848817E-2</v>
      </c>
      <c r="J61" s="43">
        <f t="shared" si="6"/>
        <v>423.70396310000001</v>
      </c>
      <c r="K61" s="41">
        <f t="shared" si="7"/>
        <v>0.10103757899439603</v>
      </c>
      <c r="L61" s="16"/>
      <c r="M61" s="16"/>
      <c r="N61" s="16"/>
      <c r="O61" s="14"/>
    </row>
    <row r="62" spans="2:15" x14ac:dyDescent="0.25">
      <c r="B62" s="110"/>
      <c r="C62" s="112"/>
      <c r="D62" s="112"/>
      <c r="E62" s="40">
        <v>2016</v>
      </c>
      <c r="F62" s="44">
        <f>+D90</f>
        <v>355.58348484999999</v>
      </c>
      <c r="G62" s="41">
        <f t="shared" si="5"/>
        <v>0.40005490060011617</v>
      </c>
      <c r="H62" s="43">
        <f>+J90</f>
        <v>197.69479504000003</v>
      </c>
      <c r="I62" s="41">
        <f t="shared" si="5"/>
        <v>0.16478984936435759</v>
      </c>
      <c r="J62" s="43">
        <f t="shared" si="6"/>
        <v>553.27827989000002</v>
      </c>
      <c r="K62" s="41">
        <f t="shared" si="7"/>
        <v>0.30581332268402384</v>
      </c>
      <c r="L62" s="112"/>
      <c r="M62" s="112"/>
      <c r="N62" s="112"/>
      <c r="O62" s="111"/>
    </row>
    <row r="63" spans="2:15" x14ac:dyDescent="0.25">
      <c r="B63" s="110"/>
      <c r="C63" s="112"/>
      <c r="D63" s="112"/>
      <c r="E63" s="40">
        <v>2017</v>
      </c>
      <c r="F63" s="44">
        <f>+E90</f>
        <v>403.61375866999992</v>
      </c>
      <c r="G63" s="41">
        <f>+F63/F61-1</f>
        <v>0.58916666507709436</v>
      </c>
      <c r="H63" s="43">
        <f>+K90</f>
        <v>227.35667481000002</v>
      </c>
      <c r="I63" s="41">
        <f>+H63/H61-1</f>
        <v>0.33955346143705478</v>
      </c>
      <c r="J63" s="43">
        <f t="shared" si="6"/>
        <v>630.97043347999988</v>
      </c>
      <c r="K63" s="41">
        <f>+J63/J61-1</f>
        <v>0.48917755893418935</v>
      </c>
      <c r="L63" s="112"/>
      <c r="M63" s="112"/>
      <c r="N63" s="112"/>
      <c r="O63" s="111"/>
    </row>
    <row r="64" spans="2:15" x14ac:dyDescent="0.25">
      <c r="B64" s="110"/>
      <c r="C64" s="112"/>
      <c r="D64" s="112"/>
      <c r="E64" s="148" t="s">
        <v>28</v>
      </c>
      <c r="F64" s="148"/>
      <c r="G64" s="148"/>
      <c r="H64" s="148"/>
      <c r="I64" s="148"/>
      <c r="J64" s="148"/>
      <c r="K64" s="148"/>
      <c r="L64" s="112"/>
      <c r="M64" s="112"/>
      <c r="N64" s="112"/>
      <c r="O64" s="111"/>
    </row>
    <row r="65" spans="2:15" x14ac:dyDescent="0.25">
      <c r="B65" s="110"/>
      <c r="C65" s="112"/>
      <c r="D65" s="112"/>
      <c r="E65" s="112"/>
      <c r="F65" s="126"/>
      <c r="G65" s="127"/>
      <c r="H65" s="127"/>
      <c r="I65" s="127"/>
      <c r="J65" s="112"/>
      <c r="K65" s="127"/>
      <c r="L65" s="112"/>
      <c r="M65" s="112"/>
      <c r="N65" s="112"/>
      <c r="O65" s="111"/>
    </row>
    <row r="66" spans="2:15" x14ac:dyDescent="0.25">
      <c r="B66" s="110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1"/>
    </row>
    <row r="67" spans="2:15" ht="15" customHeight="1" x14ac:dyDescent="0.25">
      <c r="B67" s="110"/>
      <c r="C67" s="145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58.9% respeto a diciembre del 2016, mientras que en las microempresas creció en 34.0% el mismo periodo de comparación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11"/>
    </row>
    <row r="68" spans="2:15" x14ac:dyDescent="0.25">
      <c r="B68" s="110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11"/>
    </row>
    <row r="69" spans="2:15" x14ac:dyDescent="0.25">
      <c r="B69" s="110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1"/>
    </row>
    <row r="70" spans="2:15" x14ac:dyDescent="0.25">
      <c r="B70" s="110"/>
      <c r="C70" s="112"/>
      <c r="D70" s="112"/>
      <c r="E70" s="112"/>
      <c r="F70" s="155" t="s">
        <v>51</v>
      </c>
      <c r="G70" s="155"/>
      <c r="H70" s="155"/>
      <c r="I70" s="155"/>
      <c r="J70" s="155"/>
      <c r="K70" s="112"/>
      <c r="L70" s="112"/>
      <c r="M70" s="112"/>
      <c r="N70" s="112"/>
      <c r="O70" s="111"/>
    </row>
    <row r="71" spans="2:15" x14ac:dyDescent="0.25">
      <c r="B71" s="110"/>
      <c r="C71" s="112"/>
      <c r="D71" s="112"/>
      <c r="E71" s="112"/>
      <c r="F71" s="156" t="s">
        <v>49</v>
      </c>
      <c r="G71" s="156"/>
      <c r="H71" s="156"/>
      <c r="I71" s="156"/>
      <c r="J71" s="156"/>
      <c r="K71" s="112"/>
      <c r="L71" s="112"/>
      <c r="M71" s="112"/>
      <c r="N71" s="112"/>
      <c r="O71" s="111"/>
    </row>
    <row r="72" spans="2:15" x14ac:dyDescent="0.25">
      <c r="B72" s="13"/>
      <c r="C72" s="16"/>
      <c r="D72" s="16"/>
      <c r="E72" s="16"/>
      <c r="F72" s="39" t="s">
        <v>31</v>
      </c>
      <c r="G72" s="39">
        <v>42705</v>
      </c>
      <c r="H72" s="39">
        <v>43070</v>
      </c>
      <c r="I72" s="39" t="s">
        <v>15</v>
      </c>
      <c r="J72" s="39" t="s">
        <v>50</v>
      </c>
      <c r="K72" s="16"/>
      <c r="L72" s="16"/>
      <c r="M72" s="16"/>
      <c r="N72" s="16"/>
      <c r="O72" s="14"/>
    </row>
    <row r="73" spans="2:15" x14ac:dyDescent="0.25">
      <c r="B73" s="110"/>
      <c r="C73" s="112"/>
      <c r="D73" s="112"/>
      <c r="E73" s="112"/>
      <c r="F73" s="42" t="s">
        <v>5</v>
      </c>
      <c r="G73" s="44">
        <f>+D85+J85</f>
        <v>237.04714914000002</v>
      </c>
      <c r="H73" s="44">
        <f t="shared" ref="H73:H77" si="8">+E85+K85</f>
        <v>251.70081267999996</v>
      </c>
      <c r="I73" s="46">
        <f>+H73/G73-1</f>
        <v>6.1817505897721059E-2</v>
      </c>
      <c r="J73" s="46">
        <f>+H73/$H$78</f>
        <v>0.39891062928541826</v>
      </c>
      <c r="K73" s="112"/>
      <c r="L73" s="112"/>
      <c r="M73" s="112"/>
      <c r="N73" s="112"/>
      <c r="O73" s="111"/>
    </row>
    <row r="74" spans="2:15" x14ac:dyDescent="0.25">
      <c r="B74" s="110"/>
      <c r="C74" s="112"/>
      <c r="D74" s="112"/>
      <c r="E74" s="112"/>
      <c r="F74" s="42" t="s">
        <v>33</v>
      </c>
      <c r="G74" s="44">
        <f t="shared" ref="G74:G77" si="9">+D86+J86</f>
        <v>202.55064013999998</v>
      </c>
      <c r="H74" s="44">
        <f t="shared" si="8"/>
        <v>254.59807330999999</v>
      </c>
      <c r="I74" s="46">
        <f t="shared" ref="I74:I78" si="10">+H74/G74-1</f>
        <v>0.25696010209607634</v>
      </c>
      <c r="J74" s="46">
        <f t="shared" ref="J74:J77" si="11">+H74/$H$78</f>
        <v>0.40350238268029726</v>
      </c>
      <c r="K74" s="112"/>
      <c r="L74" s="112"/>
      <c r="M74" s="112"/>
      <c r="N74" s="112"/>
      <c r="O74" s="111"/>
    </row>
    <row r="75" spans="2:15" x14ac:dyDescent="0.25">
      <c r="B75" s="110"/>
      <c r="C75" s="112"/>
      <c r="D75" s="112"/>
      <c r="E75" s="112"/>
      <c r="F75" s="42" t="s">
        <v>34</v>
      </c>
      <c r="G75" s="44">
        <f t="shared" si="9"/>
        <v>42.481852539999998</v>
      </c>
      <c r="H75" s="44">
        <f t="shared" si="8"/>
        <v>50.333158030000007</v>
      </c>
      <c r="I75" s="46">
        <f t="shared" si="10"/>
        <v>0.18481551581601541</v>
      </c>
      <c r="J75" s="46">
        <f t="shared" si="11"/>
        <v>7.9771024693497672E-2</v>
      </c>
      <c r="K75" s="112"/>
      <c r="L75" s="112"/>
      <c r="M75" s="112"/>
      <c r="N75" s="112"/>
      <c r="O75" s="111"/>
    </row>
    <row r="76" spans="2:15" x14ac:dyDescent="0.25">
      <c r="B76" s="110"/>
      <c r="C76" s="112"/>
      <c r="D76" s="112"/>
      <c r="E76" s="112"/>
      <c r="F76" s="42" t="s">
        <v>9</v>
      </c>
      <c r="G76" s="44">
        <f t="shared" si="9"/>
        <v>0</v>
      </c>
      <c r="H76" s="44">
        <f t="shared" si="8"/>
        <v>0</v>
      </c>
      <c r="I76" s="46" t="e">
        <f t="shared" si="10"/>
        <v>#DIV/0!</v>
      </c>
      <c r="J76" s="46">
        <f t="shared" si="11"/>
        <v>0</v>
      </c>
      <c r="K76" s="112"/>
      <c r="L76" s="112"/>
      <c r="M76" s="112"/>
      <c r="N76" s="112"/>
      <c r="O76" s="111"/>
    </row>
    <row r="77" spans="2:15" x14ac:dyDescent="0.25">
      <c r="B77" s="110"/>
      <c r="C77" s="112"/>
      <c r="D77" s="112"/>
      <c r="E77" s="112"/>
      <c r="F77" s="42" t="s">
        <v>32</v>
      </c>
      <c r="G77" s="44">
        <f t="shared" si="9"/>
        <v>71.198638069999987</v>
      </c>
      <c r="H77" s="44">
        <f t="shared" si="8"/>
        <v>74.338389460000002</v>
      </c>
      <c r="I77" s="46">
        <f t="shared" si="10"/>
        <v>4.409847540781775E-2</v>
      </c>
      <c r="J77" s="46">
        <f t="shared" si="11"/>
        <v>0.11781596334078674</v>
      </c>
      <c r="K77" s="112"/>
      <c r="L77" s="112"/>
      <c r="M77" s="112"/>
      <c r="N77" s="112"/>
      <c r="O77" s="111"/>
    </row>
    <row r="78" spans="2:15" x14ac:dyDescent="0.25">
      <c r="B78" s="110"/>
      <c r="C78" s="112"/>
      <c r="D78" s="112"/>
      <c r="E78" s="112"/>
      <c r="F78" s="128" t="s">
        <v>1</v>
      </c>
      <c r="G78" s="129">
        <f>SUM(G73:G77)</f>
        <v>553.27827989000002</v>
      </c>
      <c r="H78" s="129">
        <f>SUM(H73:H77)</f>
        <v>630.97043348</v>
      </c>
      <c r="I78" s="130">
        <f t="shared" si="10"/>
        <v>0.14042147760697632</v>
      </c>
      <c r="J78" s="61">
        <f>SUM(J73:J77)</f>
        <v>1</v>
      </c>
      <c r="K78" s="112"/>
      <c r="L78" s="112"/>
      <c r="M78" s="112"/>
      <c r="N78" s="112"/>
      <c r="O78" s="111"/>
    </row>
    <row r="79" spans="2:15" x14ac:dyDescent="0.25">
      <c r="B79" s="110"/>
      <c r="C79" s="112"/>
      <c r="D79" s="112"/>
      <c r="E79" s="112"/>
      <c r="F79" s="163" t="s">
        <v>35</v>
      </c>
      <c r="G79" s="163"/>
      <c r="H79" s="163"/>
      <c r="I79" s="163"/>
      <c r="J79" s="163"/>
      <c r="K79" s="112"/>
      <c r="L79" s="112"/>
      <c r="M79" s="112"/>
      <c r="N79" s="112"/>
      <c r="O79" s="111"/>
    </row>
    <row r="80" spans="2:15" x14ac:dyDescent="0.25">
      <c r="B80" s="110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1"/>
    </row>
    <row r="81" spans="2:15" x14ac:dyDescent="0.25">
      <c r="B81" s="110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1"/>
    </row>
    <row r="82" spans="2:15" x14ac:dyDescent="0.25">
      <c r="B82" s="110"/>
      <c r="C82" s="155" t="s">
        <v>29</v>
      </c>
      <c r="D82" s="155"/>
      <c r="E82" s="155"/>
      <c r="F82" s="155"/>
      <c r="G82" s="155"/>
      <c r="H82" s="112"/>
      <c r="I82" s="155" t="s">
        <v>30</v>
      </c>
      <c r="J82" s="155"/>
      <c r="K82" s="155"/>
      <c r="L82" s="155"/>
      <c r="M82" s="155"/>
      <c r="N82" s="112"/>
      <c r="O82" s="111"/>
    </row>
    <row r="83" spans="2:15" x14ac:dyDescent="0.25">
      <c r="B83" s="110"/>
      <c r="C83" s="156" t="s">
        <v>49</v>
      </c>
      <c r="D83" s="156"/>
      <c r="E83" s="156"/>
      <c r="F83" s="156"/>
      <c r="G83" s="156"/>
      <c r="H83" s="112"/>
      <c r="I83" s="156" t="s">
        <v>49</v>
      </c>
      <c r="J83" s="156"/>
      <c r="K83" s="156"/>
      <c r="L83" s="156"/>
      <c r="M83" s="156"/>
      <c r="N83" s="112"/>
      <c r="O83" s="111"/>
    </row>
    <row r="84" spans="2:15" x14ac:dyDescent="0.25">
      <c r="B84" s="13"/>
      <c r="C84" s="39" t="s">
        <v>31</v>
      </c>
      <c r="D84" s="39">
        <v>42705</v>
      </c>
      <c r="E84" s="39">
        <v>43070</v>
      </c>
      <c r="F84" s="39" t="s">
        <v>15</v>
      </c>
      <c r="G84" s="39" t="s">
        <v>50</v>
      </c>
      <c r="H84" s="16"/>
      <c r="I84" s="39" t="s">
        <v>31</v>
      </c>
      <c r="J84" s="39">
        <v>42705</v>
      </c>
      <c r="K84" s="39">
        <v>43070</v>
      </c>
      <c r="L84" s="39" t="s">
        <v>15</v>
      </c>
      <c r="M84" s="39" t="s">
        <v>50</v>
      </c>
      <c r="N84" s="16"/>
      <c r="O84" s="14"/>
    </row>
    <row r="85" spans="2:15" x14ac:dyDescent="0.25">
      <c r="B85" s="13"/>
      <c r="C85" s="42" t="s">
        <v>5</v>
      </c>
      <c r="D85" s="44">
        <v>181.44741708000001</v>
      </c>
      <c r="E85" s="44">
        <v>189.80872459999995</v>
      </c>
      <c r="F85" s="46">
        <f t="shared" ref="F85:F90" si="12">+IFERROR(E85/D85-1,0)</f>
        <v>4.6081160341419736E-2</v>
      </c>
      <c r="G85" s="46">
        <f>+E85/$E$90</f>
        <v>0.47027317707271254</v>
      </c>
      <c r="H85" s="16"/>
      <c r="I85" s="42" t="s">
        <v>5</v>
      </c>
      <c r="J85" s="44">
        <v>55.599732060000001</v>
      </c>
      <c r="K85" s="43">
        <v>61.892088080000001</v>
      </c>
      <c r="L85" s="46">
        <f t="shared" ref="L85:L90" si="13">+K85/J85-1</f>
        <v>0.11317241624851104</v>
      </c>
      <c r="M85" s="46">
        <f>+K85/$K$90</f>
        <v>0.27222463616571924</v>
      </c>
      <c r="N85" s="16"/>
      <c r="O85" s="14"/>
    </row>
    <row r="86" spans="2:15" x14ac:dyDescent="0.25">
      <c r="B86" s="13"/>
      <c r="C86" s="42" t="s">
        <v>33</v>
      </c>
      <c r="D86" s="44">
        <v>127.95969185</v>
      </c>
      <c r="E86" s="44">
        <v>164.14312387999999</v>
      </c>
      <c r="F86" s="46">
        <f t="shared" si="12"/>
        <v>0.28277210977044098</v>
      </c>
      <c r="G86" s="46">
        <f>+E86/$E$90</f>
        <v>0.4066836681209513</v>
      </c>
      <c r="H86" s="16"/>
      <c r="I86" s="42" t="s">
        <v>33</v>
      </c>
      <c r="J86" s="44">
        <v>74.59094829</v>
      </c>
      <c r="K86" s="43">
        <v>90.454949429999999</v>
      </c>
      <c r="L86" s="46">
        <f t="shared" si="13"/>
        <v>0.21267997664170735</v>
      </c>
      <c r="M86" s="46">
        <f>+K86/$K$90</f>
        <v>0.3978548221889347</v>
      </c>
      <c r="N86" s="16"/>
      <c r="O86" s="14"/>
    </row>
    <row r="87" spans="2:15" x14ac:dyDescent="0.25">
      <c r="B87" s="13"/>
      <c r="C87" s="42" t="s">
        <v>34</v>
      </c>
      <c r="D87" s="44">
        <v>7.4224115199999998</v>
      </c>
      <c r="E87" s="44">
        <v>12.44070924</v>
      </c>
      <c r="F87" s="46">
        <f t="shared" si="12"/>
        <v>0.67610071288529161</v>
      </c>
      <c r="G87" s="46">
        <f>+E87/$E$90</f>
        <v>3.0823303152486665E-2</v>
      </c>
      <c r="H87" s="16"/>
      <c r="I87" s="42" t="s">
        <v>34</v>
      </c>
      <c r="J87" s="44">
        <v>35.059441020000001</v>
      </c>
      <c r="K87" s="43">
        <v>37.892448790000003</v>
      </c>
      <c r="L87" s="46">
        <f t="shared" si="13"/>
        <v>8.0805845375112595E-2</v>
      </c>
      <c r="M87" s="46">
        <f>+K87/$K$90</f>
        <v>0.16666521368535317</v>
      </c>
      <c r="N87" s="16"/>
      <c r="O87" s="14"/>
    </row>
    <row r="88" spans="2:15" x14ac:dyDescent="0.25">
      <c r="B88" s="13"/>
      <c r="C88" s="42" t="s">
        <v>9</v>
      </c>
      <c r="D88" s="44">
        <v>0</v>
      </c>
      <c r="E88" s="44">
        <v>0</v>
      </c>
      <c r="F88" s="46">
        <f t="shared" si="12"/>
        <v>0</v>
      </c>
      <c r="G88" s="46">
        <f>+E88/$E$90</f>
        <v>0</v>
      </c>
      <c r="H88" s="16"/>
      <c r="I88" s="42" t="s">
        <v>9</v>
      </c>
      <c r="J88" s="44">
        <v>0</v>
      </c>
      <c r="K88" s="43">
        <v>0</v>
      </c>
      <c r="L88" s="46" t="e">
        <f t="shared" si="13"/>
        <v>#DIV/0!</v>
      </c>
      <c r="M88" s="46">
        <f>+K88/$K$90</f>
        <v>0</v>
      </c>
      <c r="N88" s="16"/>
      <c r="O88" s="14"/>
    </row>
    <row r="89" spans="2:15" x14ac:dyDescent="0.25">
      <c r="B89" s="13"/>
      <c r="C89" s="42" t="s">
        <v>32</v>
      </c>
      <c r="D89" s="44">
        <v>38.753964399999994</v>
      </c>
      <c r="E89" s="44">
        <v>37.221200949999997</v>
      </c>
      <c r="F89" s="46">
        <f t="shared" si="12"/>
        <v>-3.9551139444200856E-2</v>
      </c>
      <c r="G89" s="46">
        <f t="shared" ref="G89" si="14">+E89/$E$90</f>
        <v>9.221985165384948E-2</v>
      </c>
      <c r="H89" s="16"/>
      <c r="I89" s="42" t="s">
        <v>32</v>
      </c>
      <c r="J89" s="44">
        <v>32.44467367</v>
      </c>
      <c r="K89" s="43">
        <v>37.117188509999998</v>
      </c>
      <c r="L89" s="46">
        <f t="shared" si="13"/>
        <v>0.14401485086658283</v>
      </c>
      <c r="M89" s="46">
        <f t="shared" ref="M89" si="15">+K89/$K$90</f>
        <v>0.16325532795999284</v>
      </c>
      <c r="N89" s="16"/>
      <c r="O89" s="14"/>
    </row>
    <row r="90" spans="2:15" x14ac:dyDescent="0.25">
      <c r="B90" s="13"/>
      <c r="C90" s="42" t="s">
        <v>1</v>
      </c>
      <c r="D90" s="44">
        <f>SUM(D85:D89)</f>
        <v>355.58348484999999</v>
      </c>
      <c r="E90" s="44">
        <f>SUM(E85:E89)</f>
        <v>403.61375866999992</v>
      </c>
      <c r="F90" s="45">
        <f t="shared" si="12"/>
        <v>0.13507453485996712</v>
      </c>
      <c r="G90" s="46">
        <f>SUM(G85:G89)</f>
        <v>1</v>
      </c>
      <c r="H90" s="16"/>
      <c r="I90" s="42" t="s">
        <v>1</v>
      </c>
      <c r="J90" s="44">
        <f>SUM(J85:J89)</f>
        <v>197.69479504000003</v>
      </c>
      <c r="K90" s="43">
        <f>SUM(K85:K89)</f>
        <v>227.35667481000002</v>
      </c>
      <c r="L90" s="46">
        <f t="shared" si="13"/>
        <v>0.15003874919417282</v>
      </c>
      <c r="M90" s="46">
        <f>SUM(M85:M89)</f>
        <v>0.99999999999999989</v>
      </c>
      <c r="N90" s="16"/>
      <c r="O90" s="14"/>
    </row>
    <row r="91" spans="2:15" x14ac:dyDescent="0.25">
      <c r="B91" s="13"/>
      <c r="C91" s="163" t="s">
        <v>35</v>
      </c>
      <c r="D91" s="163"/>
      <c r="E91" s="163"/>
      <c r="F91" s="163"/>
      <c r="G91" s="163"/>
      <c r="H91" s="16"/>
      <c r="I91" s="163" t="s">
        <v>35</v>
      </c>
      <c r="J91" s="163"/>
      <c r="K91" s="163"/>
      <c r="L91" s="163"/>
      <c r="M91" s="163"/>
      <c r="N91" s="16"/>
      <c r="O91" s="14"/>
    </row>
    <row r="92" spans="2:15" x14ac:dyDescent="0.25"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</row>
    <row r="93" spans="2:15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2:15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2:15" x14ac:dyDescent="0.25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8"/>
    </row>
    <row r="96" spans="2:15" x14ac:dyDescent="0.25">
      <c r="B96" s="110"/>
      <c r="C96" s="144" t="s">
        <v>41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11"/>
    </row>
    <row r="97" spans="2:15" ht="15" customHeight="1" x14ac:dyDescent="0.25">
      <c r="B97" s="110"/>
      <c r="C97" s="145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5.5% en diciembre del 2012 a  4.9% a diciembre del 2017.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11"/>
    </row>
    <row r="98" spans="2:15" x14ac:dyDescent="0.25">
      <c r="B98" s="110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11"/>
    </row>
    <row r="99" spans="2:15" x14ac:dyDescent="0.25">
      <c r="B99" s="110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1"/>
    </row>
    <row r="100" spans="2:15" x14ac:dyDescent="0.25">
      <c r="B100" s="110"/>
      <c r="C100" s="112"/>
      <c r="D100" s="146" t="s">
        <v>36</v>
      </c>
      <c r="E100" s="146"/>
      <c r="F100" s="146"/>
      <c r="G100" s="146"/>
      <c r="H100" s="146"/>
      <c r="I100" s="146"/>
      <c r="J100" s="146"/>
      <c r="K100" s="146"/>
      <c r="L100" s="146"/>
      <c r="M100" s="112"/>
      <c r="N100" s="112"/>
      <c r="O100" s="111"/>
    </row>
    <row r="101" spans="2:15" x14ac:dyDescent="0.25">
      <c r="B101" s="110"/>
      <c r="C101" s="112"/>
      <c r="D101" s="147" t="s">
        <v>37</v>
      </c>
      <c r="E101" s="147"/>
      <c r="F101" s="147"/>
      <c r="G101" s="147"/>
      <c r="H101" s="147"/>
      <c r="I101" s="147"/>
      <c r="J101" s="147"/>
      <c r="K101" s="147"/>
      <c r="L101" s="147"/>
      <c r="M101" s="112"/>
      <c r="N101" s="112"/>
      <c r="O101" s="111"/>
    </row>
    <row r="102" spans="2:15" x14ac:dyDescent="0.25">
      <c r="B102" s="13"/>
      <c r="C102" s="16"/>
      <c r="D102" s="39" t="s">
        <v>47</v>
      </c>
      <c r="E102" s="47" t="s">
        <v>5</v>
      </c>
      <c r="F102" s="47" t="s">
        <v>32</v>
      </c>
      <c r="G102" s="47" t="s">
        <v>33</v>
      </c>
      <c r="H102" s="47" t="s">
        <v>34</v>
      </c>
      <c r="I102" s="47" t="s">
        <v>9</v>
      </c>
      <c r="J102" s="48" t="s">
        <v>38</v>
      </c>
      <c r="K102" s="47" t="s">
        <v>39</v>
      </c>
      <c r="L102" s="47" t="s">
        <v>1</v>
      </c>
      <c r="M102" s="16"/>
      <c r="N102" s="16"/>
      <c r="O102" s="14"/>
    </row>
    <row r="103" spans="2:15" x14ac:dyDescent="0.25">
      <c r="B103" s="110"/>
      <c r="C103" s="112"/>
      <c r="D103" s="40">
        <v>2012</v>
      </c>
      <c r="E103" s="50">
        <v>6.3132844110494829E-2</v>
      </c>
      <c r="F103" s="50">
        <v>5.3879292926595636E-2</v>
      </c>
      <c r="G103" s="50">
        <v>5.2613846623705933E-2</v>
      </c>
      <c r="H103" s="50">
        <v>5.802300988319202E-2</v>
      </c>
      <c r="I103" s="50">
        <v>2.5827512861765482E-2</v>
      </c>
      <c r="J103" s="50">
        <v>1.4491831073785206E-2</v>
      </c>
      <c r="K103" s="50">
        <v>5.3514606405370799E-2</v>
      </c>
      <c r="L103" s="50">
        <v>5.4601522447522276E-2</v>
      </c>
      <c r="M103" s="112"/>
      <c r="N103" s="112"/>
      <c r="O103" s="111"/>
    </row>
    <row r="104" spans="2:15" x14ac:dyDescent="0.25">
      <c r="B104" s="110"/>
      <c r="C104" s="112"/>
      <c r="D104" s="40">
        <v>2013</v>
      </c>
      <c r="E104" s="50">
        <v>5.6435244311764027E-2</v>
      </c>
      <c r="F104" s="50">
        <v>4.119880317981834E-2</v>
      </c>
      <c r="G104" s="50">
        <v>5.7397470373879995E-2</v>
      </c>
      <c r="H104" s="50">
        <v>5.5036493511872599E-2</v>
      </c>
      <c r="I104" s="50">
        <v>1.6486858869243327E-2</v>
      </c>
      <c r="J104" s="50">
        <v>1.6547349834531905E-2</v>
      </c>
      <c r="K104" s="50">
        <v>2.6048507251216515E-2</v>
      </c>
      <c r="L104" s="50">
        <v>4.9649372580681514E-2</v>
      </c>
      <c r="M104" s="112"/>
      <c r="N104" s="112"/>
      <c r="O104" s="111"/>
    </row>
    <row r="105" spans="2:15" x14ac:dyDescent="0.25">
      <c r="B105" s="110"/>
      <c r="C105" s="112"/>
      <c r="D105" s="40">
        <v>2014</v>
      </c>
      <c r="E105" s="50">
        <v>4.6031965463891947E-2</v>
      </c>
      <c r="F105" s="50">
        <v>3.2337893945444035E-2</v>
      </c>
      <c r="G105" s="50">
        <v>4.9371434552235402E-2</v>
      </c>
      <c r="H105" s="50">
        <v>3.0744441503666245E-2</v>
      </c>
      <c r="I105" s="50">
        <v>9.3809828389516833E-2</v>
      </c>
      <c r="J105" s="50">
        <v>1.5754553247304418E-2</v>
      </c>
      <c r="K105" s="50">
        <v>9.1115597244151407E-3</v>
      </c>
      <c r="L105" s="50">
        <v>3.9431515890643525E-2</v>
      </c>
      <c r="M105" s="112"/>
      <c r="N105" s="112"/>
      <c r="O105" s="111"/>
    </row>
    <row r="106" spans="2:15" x14ac:dyDescent="0.25">
      <c r="B106" s="110"/>
      <c r="C106" s="112"/>
      <c r="D106" s="40">
        <v>2015</v>
      </c>
      <c r="E106" s="50">
        <v>5.0795095521263323E-2</v>
      </c>
      <c r="F106" s="50">
        <v>3.3197114297289242E-2</v>
      </c>
      <c r="G106" s="50">
        <v>4.3617471089621204E-2</v>
      </c>
      <c r="H106" s="50">
        <v>4.3374245345838093E-2</v>
      </c>
      <c r="I106" s="50">
        <v>8.512783549672695E-2</v>
      </c>
      <c r="J106" s="50">
        <v>1.807517433742898E-2</v>
      </c>
      <c r="K106" s="50">
        <v>4.6824078150092315E-3</v>
      </c>
      <c r="L106" s="50">
        <v>4.1849991755536158E-2</v>
      </c>
      <c r="M106" s="112"/>
      <c r="N106" s="112"/>
      <c r="O106" s="111"/>
    </row>
    <row r="107" spans="2:15" x14ac:dyDescent="0.25">
      <c r="B107" s="110"/>
      <c r="C107" s="112"/>
      <c r="D107" s="40">
        <v>2016</v>
      </c>
      <c r="E107" s="50">
        <v>6.3735437724610433E-2</v>
      </c>
      <c r="F107" s="50">
        <v>4.2312975099095658E-2</v>
      </c>
      <c r="G107" s="50">
        <v>4.3500976616083792E-2</v>
      </c>
      <c r="H107" s="50">
        <v>4.482548051867128E-2</v>
      </c>
      <c r="I107" s="50">
        <v>9.0086215276970888E-2</v>
      </c>
      <c r="J107" s="50">
        <v>2.0280313115538462E-2</v>
      </c>
      <c r="K107" s="50">
        <v>6.3283893234415542E-3</v>
      </c>
      <c r="L107" s="50">
        <v>4.9315573176777788E-2</v>
      </c>
      <c r="M107" s="112"/>
      <c r="N107" s="112"/>
      <c r="O107" s="111"/>
    </row>
    <row r="108" spans="2:15" x14ac:dyDescent="0.25">
      <c r="B108" s="110"/>
      <c r="C108" s="112"/>
      <c r="D108" s="40">
        <v>2017</v>
      </c>
      <c r="E108" s="50">
        <v>6.0282060287097844E-2</v>
      </c>
      <c r="F108" s="50">
        <v>4.8182044632947001E-2</v>
      </c>
      <c r="G108" s="50">
        <v>4.5679164497191671E-2</v>
      </c>
      <c r="H108" s="50">
        <v>4.1737542798756959E-2</v>
      </c>
      <c r="I108" s="50">
        <v>9.6989465582882739E-2</v>
      </c>
      <c r="J108" s="50">
        <v>1.7103634969184683E-2</v>
      </c>
      <c r="K108" s="50">
        <v>2.6422758210675121E-2</v>
      </c>
      <c r="L108" s="50">
        <v>4.9018183531268494E-2</v>
      </c>
      <c r="M108" s="112"/>
      <c r="N108" s="112"/>
      <c r="O108" s="111"/>
    </row>
    <row r="109" spans="2:15" x14ac:dyDescent="0.25">
      <c r="B109" s="110"/>
      <c r="C109" s="112"/>
      <c r="D109" s="148" t="s">
        <v>40</v>
      </c>
      <c r="E109" s="148"/>
      <c r="F109" s="148"/>
      <c r="G109" s="148"/>
      <c r="H109" s="148"/>
      <c r="I109" s="148"/>
      <c r="J109" s="148"/>
      <c r="K109" s="148"/>
      <c r="L109" s="148"/>
      <c r="M109" s="112"/>
      <c r="N109" s="112"/>
      <c r="O109" s="111"/>
    </row>
    <row r="110" spans="2:15" x14ac:dyDescent="0.25">
      <c r="B110" s="113"/>
      <c r="C110" s="85"/>
      <c r="D110" s="85"/>
      <c r="E110" s="131"/>
      <c r="F110" s="131"/>
      <c r="G110" s="131"/>
      <c r="H110" s="131"/>
      <c r="I110" s="131"/>
      <c r="J110" s="131"/>
      <c r="K110" s="131"/>
      <c r="L110" s="131"/>
      <c r="M110" s="85"/>
      <c r="N110" s="85"/>
      <c r="O110" s="115"/>
    </row>
  </sheetData>
  <mergeCells count="33">
    <mergeCell ref="D109:L109"/>
    <mergeCell ref="D101:L101"/>
    <mergeCell ref="C91:G91"/>
    <mergeCell ref="I91:M91"/>
    <mergeCell ref="C96:N96"/>
    <mergeCell ref="C97:N98"/>
    <mergeCell ref="D100:L100"/>
    <mergeCell ref="F71:J71"/>
    <mergeCell ref="F79:J79"/>
    <mergeCell ref="C82:G82"/>
    <mergeCell ref="I82:M82"/>
    <mergeCell ref="C83:G83"/>
    <mergeCell ref="I83:M83"/>
    <mergeCell ref="E54:K54"/>
    <mergeCell ref="E55:K55"/>
    <mergeCell ref="E64:K64"/>
    <mergeCell ref="C67:N68"/>
    <mergeCell ref="F70:J70"/>
    <mergeCell ref="F34:K34"/>
    <mergeCell ref="F35:G35"/>
    <mergeCell ref="F45:K45"/>
    <mergeCell ref="C50:N50"/>
    <mergeCell ref="C51:N52"/>
    <mergeCell ref="E13:F13"/>
    <mergeCell ref="E22:L22"/>
    <mergeCell ref="C29:N29"/>
    <mergeCell ref="C30:N31"/>
    <mergeCell ref="F33:K3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12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4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6" t="s">
        <v>109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15" ht="15" customHeight="1" x14ac:dyDescent="0.2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x14ac:dyDescent="0.25">
      <c r="B3" s="12"/>
      <c r="C3" s="6" t="str">
        <f>+C7</f>
        <v>1. Créditos Totales por Tipo de Empresa del Sistema Financiero</v>
      </c>
      <c r="D3" s="9"/>
      <c r="E3" s="9"/>
      <c r="F3" s="9"/>
      <c r="G3" s="9"/>
      <c r="H3" s="6"/>
      <c r="I3" s="10" t="str">
        <f>+C50</f>
        <v>3. Evolución del Crédito directo a Pequeñas y Microempresas.</v>
      </c>
      <c r="J3" s="10"/>
      <c r="K3" s="10"/>
      <c r="L3" s="10"/>
      <c r="M3" s="6"/>
      <c r="N3" s="11"/>
      <c r="O3" s="11"/>
    </row>
    <row r="4" spans="2:15" x14ac:dyDescent="0.25">
      <c r="B4" s="8"/>
      <c r="C4" s="6" t="str">
        <f>+C29</f>
        <v>2. Créditos Directos por Tipo de Crédito</v>
      </c>
      <c r="D4" s="9"/>
      <c r="E4" s="9"/>
      <c r="F4" s="9"/>
      <c r="G4" s="9"/>
      <c r="H4" s="19"/>
      <c r="I4" s="10" t="str">
        <f>+C96</f>
        <v>4. Morosidad por Tipo de Empresa del Sistema Financiero</v>
      </c>
      <c r="J4" s="10"/>
      <c r="K4" s="10"/>
      <c r="L4" s="10"/>
      <c r="M4" s="6"/>
      <c r="N4" s="11"/>
      <c r="O4" s="11"/>
    </row>
    <row r="5" spans="2:15" x14ac:dyDescent="0.25">
      <c r="B5" s="6"/>
      <c r="C5" s="9"/>
      <c r="D5" s="9"/>
      <c r="E5" s="9"/>
      <c r="F5" s="9"/>
      <c r="G5" s="9"/>
      <c r="H5" s="19"/>
      <c r="I5" s="10"/>
      <c r="J5" s="10"/>
      <c r="K5" s="10"/>
      <c r="L5" s="10"/>
      <c r="M5" s="6"/>
      <c r="N5" s="11"/>
      <c r="O5" s="11"/>
    </row>
    <row r="6" spans="2:15" x14ac:dyDescent="0.25">
      <c r="B6" s="107"/>
      <c r="C6" s="21"/>
      <c r="D6" s="21"/>
      <c r="E6" s="21"/>
      <c r="F6" s="21"/>
      <c r="G6" s="21"/>
      <c r="H6" s="108"/>
      <c r="I6" s="21"/>
      <c r="J6" s="21"/>
      <c r="K6" s="21"/>
      <c r="L6" s="21"/>
      <c r="M6" s="108"/>
      <c r="N6" s="21"/>
      <c r="O6" s="109"/>
    </row>
    <row r="7" spans="2:15" x14ac:dyDescent="0.25">
      <c r="B7" s="110"/>
      <c r="C7" s="144" t="s">
        <v>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11"/>
    </row>
    <row r="8" spans="2:15" ht="15" customHeight="1" x14ac:dyDescent="0.25">
      <c r="B8" s="110"/>
      <c r="C8" s="145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341.4 millones representando un incremento de 14.0% respecto a la suma de créditos a diciembre del 2016. En tanto se observa un crecimiento promedio anual de 16.0% desde diciembre del 2012. 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11"/>
    </row>
    <row r="9" spans="2:15" x14ac:dyDescent="0.25">
      <c r="B9" s="110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11"/>
    </row>
    <row r="10" spans="2:15" x14ac:dyDescent="0.25">
      <c r="B10" s="11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11"/>
    </row>
    <row r="11" spans="2:15" x14ac:dyDescent="0.25">
      <c r="B11" s="110"/>
      <c r="C11" s="18"/>
      <c r="D11" s="18"/>
      <c r="E11" s="18"/>
      <c r="F11" s="150" t="s">
        <v>73</v>
      </c>
      <c r="G11" s="150"/>
      <c r="H11" s="150"/>
      <c r="I11" s="150"/>
      <c r="J11" s="150"/>
      <c r="K11" s="150"/>
      <c r="L11" s="18"/>
      <c r="M11" s="18"/>
      <c r="N11" s="18"/>
      <c r="O11" s="111"/>
    </row>
    <row r="12" spans="2:15" x14ac:dyDescent="0.25">
      <c r="B12" s="110"/>
      <c r="C12" s="18"/>
      <c r="D12" s="18"/>
      <c r="E12" s="18"/>
      <c r="F12" s="159" t="s">
        <v>3</v>
      </c>
      <c r="G12" s="159"/>
      <c r="H12" s="159"/>
      <c r="I12" s="159"/>
      <c r="J12" s="159"/>
      <c r="K12" s="159"/>
      <c r="L12" s="18"/>
      <c r="M12" s="18"/>
      <c r="N12" s="18"/>
      <c r="O12" s="111"/>
    </row>
    <row r="13" spans="2:15" x14ac:dyDescent="0.25">
      <c r="B13" s="13"/>
      <c r="C13" s="15"/>
      <c r="D13" s="15"/>
      <c r="E13" s="161" t="s">
        <v>44</v>
      </c>
      <c r="F13" s="162"/>
      <c r="G13" s="33">
        <v>41244</v>
      </c>
      <c r="H13" s="34">
        <v>42705</v>
      </c>
      <c r="I13" s="35">
        <v>43070</v>
      </c>
      <c r="J13" s="35" t="s">
        <v>42</v>
      </c>
      <c r="K13" s="36" t="s">
        <v>43</v>
      </c>
      <c r="L13" s="36" t="s">
        <v>4</v>
      </c>
      <c r="M13" s="12"/>
      <c r="N13" s="15"/>
      <c r="O13" s="14"/>
    </row>
    <row r="14" spans="2:15" x14ac:dyDescent="0.25">
      <c r="B14" s="13"/>
      <c r="C14" s="15"/>
      <c r="D14" s="15"/>
      <c r="E14" s="25" t="s">
        <v>5</v>
      </c>
      <c r="F14" s="26"/>
      <c r="G14" s="51">
        <v>27.237100999999999</v>
      </c>
      <c r="H14" s="52">
        <v>31.799347000000001</v>
      </c>
      <c r="I14" s="52">
        <v>34.087989</v>
      </c>
      <c r="J14" s="49">
        <f t="shared" ref="J14:J20" si="0">+I14/I$21</f>
        <v>9.9838362374295789E-2</v>
      </c>
      <c r="K14" s="49">
        <f>+I14/H14-1</f>
        <v>7.1971352116129816E-2</v>
      </c>
      <c r="L14" s="49">
        <f>+IFERROR((I14/G14)^(1/5)-1,0)</f>
        <v>4.589503164604869E-2</v>
      </c>
      <c r="M14" s="12"/>
      <c r="N14" s="15"/>
      <c r="O14" s="14"/>
    </row>
    <row r="15" spans="2:15" x14ac:dyDescent="0.25">
      <c r="B15" s="13"/>
      <c r="C15" s="15"/>
      <c r="D15" s="15"/>
      <c r="E15" s="25" t="s">
        <v>6</v>
      </c>
      <c r="F15" s="26"/>
      <c r="G15" s="52">
        <v>31.655684999999998</v>
      </c>
      <c r="H15" s="52">
        <v>57.777059999999999</v>
      </c>
      <c r="I15" s="52">
        <v>61.404360000000004</v>
      </c>
      <c r="J15" s="49">
        <f t="shared" si="0"/>
        <v>0.17984371988156042</v>
      </c>
      <c r="K15" s="49">
        <f t="shared" ref="K15:K20" si="1">+I15/H15-1</f>
        <v>6.2780972240539912E-2</v>
      </c>
      <c r="L15" s="49">
        <f t="shared" ref="L15:L21" si="2">+IFERROR((I15/G15)^(1/5)-1,0)</f>
        <v>0.14169342167825305</v>
      </c>
      <c r="M15" s="12"/>
      <c r="N15" s="15"/>
      <c r="O15" s="14"/>
    </row>
    <row r="16" spans="2:15" x14ac:dyDescent="0.25">
      <c r="B16" s="13"/>
      <c r="C16" s="15"/>
      <c r="D16" s="15"/>
      <c r="E16" s="25" t="s">
        <v>7</v>
      </c>
      <c r="F16" s="26"/>
      <c r="G16" s="52">
        <v>74.380778000000007</v>
      </c>
      <c r="H16" s="52">
        <v>177.380392</v>
      </c>
      <c r="I16" s="52">
        <v>205.19831200000002</v>
      </c>
      <c r="J16" s="49">
        <f t="shared" si="0"/>
        <v>0.60099360604844743</v>
      </c>
      <c r="K16" s="49">
        <f t="shared" si="1"/>
        <v>0.15682635316309379</v>
      </c>
      <c r="L16" s="49">
        <f t="shared" si="2"/>
        <v>0.22501840427248143</v>
      </c>
      <c r="M16" s="12"/>
      <c r="N16" s="15"/>
      <c r="O16" s="14"/>
    </row>
    <row r="17" spans="2:15" x14ac:dyDescent="0.25">
      <c r="B17" s="13"/>
      <c r="C17" s="15"/>
      <c r="D17" s="15"/>
      <c r="E17" s="25" t="s">
        <v>8</v>
      </c>
      <c r="F17" s="26"/>
      <c r="G17" s="52">
        <v>4.5874090000000001</v>
      </c>
      <c r="H17" s="52">
        <v>0</v>
      </c>
      <c r="I17" s="52">
        <v>3.915991</v>
      </c>
      <c r="J17" s="49">
        <f t="shared" si="0"/>
        <v>1.1469322185960602E-2</v>
      </c>
      <c r="K17" s="49" t="e">
        <f t="shared" si="1"/>
        <v>#DIV/0!</v>
      </c>
      <c r="L17" s="49">
        <f t="shared" si="2"/>
        <v>-3.1153790345356147E-2</v>
      </c>
      <c r="M17" s="12"/>
      <c r="N17" s="15"/>
      <c r="O17" s="14"/>
    </row>
    <row r="18" spans="2:15" x14ac:dyDescent="0.25">
      <c r="B18" s="13"/>
      <c r="C18" s="15"/>
      <c r="D18" s="15"/>
      <c r="E18" s="25" t="s">
        <v>9</v>
      </c>
      <c r="F18" s="26"/>
      <c r="G18" s="52">
        <v>0</v>
      </c>
      <c r="H18" s="52">
        <v>2.1237730000000004</v>
      </c>
      <c r="I18" s="52">
        <v>0</v>
      </c>
      <c r="J18" s="49">
        <f t="shared" si="0"/>
        <v>0</v>
      </c>
      <c r="K18" s="49">
        <f t="shared" si="1"/>
        <v>-1</v>
      </c>
      <c r="L18" s="49">
        <f t="shared" si="2"/>
        <v>0</v>
      </c>
      <c r="M18" s="12"/>
      <c r="N18" s="15"/>
      <c r="O18" s="14"/>
    </row>
    <row r="19" spans="2:15" ht="15.75" x14ac:dyDescent="0.25">
      <c r="B19" s="13"/>
      <c r="C19" s="15"/>
      <c r="D19" s="15"/>
      <c r="E19" s="25" t="s">
        <v>52</v>
      </c>
      <c r="F19" s="26"/>
      <c r="G19" s="52">
        <v>0</v>
      </c>
      <c r="H19" s="52">
        <v>0</v>
      </c>
      <c r="I19" s="52">
        <v>0</v>
      </c>
      <c r="J19" s="49">
        <f t="shared" si="0"/>
        <v>0</v>
      </c>
      <c r="K19" s="49" t="e">
        <f t="shared" si="1"/>
        <v>#DIV/0!</v>
      </c>
      <c r="L19" s="49">
        <f t="shared" si="2"/>
        <v>0</v>
      </c>
      <c r="M19" s="12"/>
      <c r="N19" s="15"/>
      <c r="O19" s="14"/>
    </row>
    <row r="20" spans="2:15" ht="15.75" x14ac:dyDescent="0.25">
      <c r="B20" s="13"/>
      <c r="C20" s="15"/>
      <c r="D20" s="15"/>
      <c r="E20" s="25" t="s">
        <v>53</v>
      </c>
      <c r="F20" s="26"/>
      <c r="G20" s="52">
        <v>24.353029149999998</v>
      </c>
      <c r="H20" s="52">
        <v>30.354398339999999</v>
      </c>
      <c r="I20" s="52">
        <v>36.825120210000001</v>
      </c>
      <c r="J20" s="49">
        <f t="shared" si="0"/>
        <v>0.10785498950973563</v>
      </c>
      <c r="K20" s="49">
        <f t="shared" si="1"/>
        <v>0.21317246342758511</v>
      </c>
      <c r="L20" s="49">
        <f t="shared" si="2"/>
        <v>8.6221105376609097E-2</v>
      </c>
      <c r="M20" s="12"/>
      <c r="N20" s="15"/>
      <c r="O20" s="14"/>
    </row>
    <row r="21" spans="2:15" x14ac:dyDescent="0.25">
      <c r="B21" s="13"/>
      <c r="C21" s="15"/>
      <c r="D21" s="15"/>
      <c r="E21" s="25"/>
      <c r="F21" s="26" t="s">
        <v>1</v>
      </c>
      <c r="G21" s="27">
        <f>SUM(G14:G20)</f>
        <v>162.21400215000003</v>
      </c>
      <c r="H21" s="27">
        <f>SUM(H14:H20)</f>
        <v>299.43497034000001</v>
      </c>
      <c r="I21" s="27">
        <f t="shared" ref="I21" si="3">SUM(I14:I20)</f>
        <v>341.43177221000008</v>
      </c>
      <c r="J21" s="28">
        <f>SUM(J14:J20)</f>
        <v>0.99999999999999989</v>
      </c>
      <c r="K21" s="28">
        <f>+I21/H21-1</f>
        <v>0.14025349752005889</v>
      </c>
      <c r="L21" s="28">
        <f t="shared" si="2"/>
        <v>0.16049458568454789</v>
      </c>
      <c r="M21" s="12"/>
      <c r="N21" s="15"/>
      <c r="O21" s="14"/>
    </row>
    <row r="22" spans="2:15" x14ac:dyDescent="0.25">
      <c r="B22" s="110"/>
      <c r="C22" s="18"/>
      <c r="D22" s="18"/>
      <c r="E22" s="160" t="s">
        <v>45</v>
      </c>
      <c r="F22" s="160"/>
      <c r="G22" s="160"/>
      <c r="H22" s="160"/>
      <c r="I22" s="160"/>
      <c r="J22" s="160"/>
      <c r="K22" s="160"/>
      <c r="L22" s="160"/>
      <c r="M22" s="18"/>
      <c r="N22" s="18"/>
      <c r="O22" s="111"/>
    </row>
    <row r="23" spans="2:15" x14ac:dyDescent="0.25">
      <c r="B23" s="110"/>
      <c r="C23" s="18"/>
      <c r="D23" s="18"/>
      <c r="E23" s="29" t="s">
        <v>11</v>
      </c>
      <c r="F23" s="29"/>
      <c r="G23" s="112"/>
      <c r="H23" s="112"/>
      <c r="I23" s="112"/>
      <c r="J23" s="112"/>
      <c r="K23" s="112"/>
      <c r="L23" s="18"/>
      <c r="M23" s="18"/>
      <c r="N23" s="18"/>
      <c r="O23" s="111"/>
    </row>
    <row r="24" spans="2:15" x14ac:dyDescent="0.25">
      <c r="B24" s="110"/>
      <c r="C24" s="18"/>
      <c r="D24" s="18"/>
      <c r="E24" s="29" t="s">
        <v>12</v>
      </c>
      <c r="F24" s="29"/>
      <c r="G24" s="112"/>
      <c r="H24" s="112"/>
      <c r="I24" s="112"/>
      <c r="J24" s="112"/>
      <c r="K24" s="112"/>
      <c r="L24" s="18"/>
      <c r="M24" s="18"/>
      <c r="N24" s="18"/>
      <c r="O24" s="111"/>
    </row>
    <row r="25" spans="2:15" x14ac:dyDescent="0.25"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5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</row>
    <row r="29" spans="2:15" x14ac:dyDescent="0.25">
      <c r="B29" s="110"/>
      <c r="C29" s="144" t="s">
        <v>13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11"/>
    </row>
    <row r="30" spans="2:15" ht="15" customHeight="1" x14ac:dyDescent="0.25">
      <c r="B30" s="110"/>
      <c r="C30" s="145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",FIXED(K43*100,1), "% del total,  equivalente a S/ ",FIXED(I43,1)," millones.")</f>
        <v>Los créditos directos en esta región ascendieron a S/ 303.1 millones al 31 de diciembre del 2017 creciendo 17.7% respecto al mismo mes del año previo. Los créditos a las Pequeñas y Microempresas representaron el 60.4% del total,  equivalente a S/ 183.1 millones.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11"/>
    </row>
    <row r="31" spans="2:15" x14ac:dyDescent="0.25">
      <c r="B31" s="110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11"/>
    </row>
    <row r="32" spans="2:15" x14ac:dyDescent="0.25">
      <c r="B32" s="1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11"/>
    </row>
    <row r="33" spans="2:15" x14ac:dyDescent="0.25">
      <c r="B33" s="110"/>
      <c r="C33" s="18"/>
      <c r="D33" s="18"/>
      <c r="E33" s="18"/>
      <c r="F33" s="150" t="s">
        <v>46</v>
      </c>
      <c r="G33" s="150"/>
      <c r="H33" s="150"/>
      <c r="I33" s="150"/>
      <c r="J33" s="150"/>
      <c r="K33" s="150"/>
      <c r="L33" s="18"/>
      <c r="M33" s="18"/>
      <c r="N33" s="18"/>
      <c r="O33" s="111"/>
    </row>
    <row r="34" spans="2:15" x14ac:dyDescent="0.25">
      <c r="B34" s="110"/>
      <c r="C34" s="18"/>
      <c r="D34" s="18"/>
      <c r="E34" s="18"/>
      <c r="F34" s="159" t="s">
        <v>3</v>
      </c>
      <c r="G34" s="159"/>
      <c r="H34" s="159"/>
      <c r="I34" s="159"/>
      <c r="J34" s="159"/>
      <c r="K34" s="159"/>
      <c r="L34" s="18"/>
      <c r="M34" s="18"/>
      <c r="N34" s="18"/>
      <c r="O34" s="111"/>
    </row>
    <row r="35" spans="2:15" x14ac:dyDescent="0.25">
      <c r="B35" s="13"/>
      <c r="C35" s="15"/>
      <c r="D35" s="15"/>
      <c r="E35" s="15"/>
      <c r="F35" s="164" t="s">
        <v>14</v>
      </c>
      <c r="G35" s="164"/>
      <c r="H35" s="34">
        <v>42705</v>
      </c>
      <c r="I35" s="35">
        <v>43070</v>
      </c>
      <c r="J35" s="36" t="s">
        <v>15</v>
      </c>
      <c r="K35" s="35" t="s">
        <v>42</v>
      </c>
      <c r="L35" s="15"/>
      <c r="M35" s="15"/>
      <c r="N35" s="15"/>
      <c r="O35" s="14"/>
    </row>
    <row r="36" spans="2:15" x14ac:dyDescent="0.25">
      <c r="B36" s="13"/>
      <c r="C36" s="15"/>
      <c r="D36" s="15"/>
      <c r="E36" s="15"/>
      <c r="F36" s="25" t="s">
        <v>16</v>
      </c>
      <c r="G36" s="26"/>
      <c r="H36" s="51">
        <v>0</v>
      </c>
      <c r="I36" s="52">
        <v>0</v>
      </c>
      <c r="J36" s="49">
        <f>+IFERROR(I36/H36-1,0)</f>
        <v>0</v>
      </c>
      <c r="K36" s="49">
        <f>+I36/I44</f>
        <v>0</v>
      </c>
      <c r="L36" s="15"/>
      <c r="M36" s="15"/>
      <c r="N36" s="15"/>
      <c r="O36" s="14"/>
    </row>
    <row r="37" spans="2:15" x14ac:dyDescent="0.25">
      <c r="B37" s="13"/>
      <c r="C37" s="15"/>
      <c r="D37" s="15"/>
      <c r="E37" s="15"/>
      <c r="F37" s="25" t="s">
        <v>17</v>
      </c>
      <c r="G37" s="26"/>
      <c r="H37" s="52">
        <v>0</v>
      </c>
      <c r="I37" s="52">
        <v>0</v>
      </c>
      <c r="J37" s="49">
        <f t="shared" ref="J37:J44" si="4">+IFERROR(I37/H37-1,0)</f>
        <v>0</v>
      </c>
      <c r="K37" s="49">
        <f>+I37/I44</f>
        <v>0</v>
      </c>
      <c r="L37" s="15"/>
      <c r="M37" s="15"/>
      <c r="N37" s="15"/>
      <c r="O37" s="14"/>
    </row>
    <row r="38" spans="2:15" x14ac:dyDescent="0.25">
      <c r="B38" s="13"/>
      <c r="C38" s="15"/>
      <c r="D38" s="15"/>
      <c r="E38" s="15"/>
      <c r="F38" s="25" t="s">
        <v>18</v>
      </c>
      <c r="G38" s="26"/>
      <c r="H38" s="52">
        <v>5.9991891499999994</v>
      </c>
      <c r="I38" s="52">
        <v>10.037401969999999</v>
      </c>
      <c r="J38" s="49">
        <f t="shared" si="4"/>
        <v>0.67312643742863165</v>
      </c>
      <c r="K38" s="49">
        <f>+I38/I44</f>
        <v>3.3112027351450794E-2</v>
      </c>
      <c r="L38" s="15"/>
      <c r="M38" s="15"/>
      <c r="N38" s="15"/>
      <c r="O38" s="14"/>
    </row>
    <row r="39" spans="2:15" x14ac:dyDescent="0.25">
      <c r="B39" s="13"/>
      <c r="C39" s="15"/>
      <c r="D39" s="15"/>
      <c r="E39" s="15"/>
      <c r="F39" s="119" t="s">
        <v>19</v>
      </c>
      <c r="G39" s="120"/>
      <c r="H39" s="132">
        <v>92.928260100000017</v>
      </c>
      <c r="I39" s="132">
        <v>111.65403160999999</v>
      </c>
      <c r="J39" s="125">
        <f>+IFERROR(I39/H39-1,0)</f>
        <v>0.20150782431360703</v>
      </c>
      <c r="K39" s="125">
        <f>+I39/I44</f>
        <v>0.36833150247643931</v>
      </c>
      <c r="L39" s="15"/>
      <c r="M39" s="15"/>
      <c r="N39" s="15"/>
      <c r="O39" s="14"/>
    </row>
    <row r="40" spans="2:15" x14ac:dyDescent="0.25">
      <c r="B40" s="13"/>
      <c r="C40" s="15"/>
      <c r="D40" s="15"/>
      <c r="E40" s="15"/>
      <c r="F40" s="119" t="s">
        <v>20</v>
      </c>
      <c r="G40" s="120"/>
      <c r="H40" s="132">
        <v>64.655397030000003</v>
      </c>
      <c r="I40" s="132">
        <v>71.485833989999989</v>
      </c>
      <c r="J40" s="125">
        <f>+IFERROR(I40/H40-1,0)</f>
        <v>0.1056437246349391</v>
      </c>
      <c r="K40" s="125">
        <f>+I40/I44</f>
        <v>0.2358220680403966</v>
      </c>
      <c r="L40" s="30"/>
      <c r="M40" s="16"/>
      <c r="N40" s="15"/>
      <c r="O40" s="14"/>
    </row>
    <row r="41" spans="2:15" x14ac:dyDescent="0.25">
      <c r="B41" s="13"/>
      <c r="C41" s="15"/>
      <c r="D41" s="15"/>
      <c r="E41" s="15"/>
      <c r="F41" s="25" t="s">
        <v>21</v>
      </c>
      <c r="G41" s="26"/>
      <c r="H41" s="52">
        <v>83.959945529999999</v>
      </c>
      <c r="I41" s="52">
        <v>97.44937259999999</v>
      </c>
      <c r="J41" s="49">
        <f>+IFERROR(I41/H41-1,0)</f>
        <v>0.16066502884021094</v>
      </c>
      <c r="K41" s="49">
        <f>+I41/I44</f>
        <v>0.32147225951068686</v>
      </c>
      <c r="L41" s="31"/>
      <c r="M41" s="32"/>
      <c r="N41" s="15"/>
      <c r="O41" s="14"/>
    </row>
    <row r="42" spans="2:15" x14ac:dyDescent="0.25">
      <c r="B42" s="13"/>
      <c r="C42" s="15"/>
      <c r="D42" s="15"/>
      <c r="E42" s="15"/>
      <c r="F42" s="25" t="s">
        <v>22</v>
      </c>
      <c r="G42" s="26"/>
      <c r="H42" s="52">
        <v>9.9658220800000006</v>
      </c>
      <c r="I42" s="52">
        <v>12.5079841</v>
      </c>
      <c r="J42" s="49">
        <f>+IFERROR(I42/H42-1,0)</f>
        <v>0.25508803986193573</v>
      </c>
      <c r="K42" s="49">
        <f>+I42/I44</f>
        <v>4.1262142621026433E-2</v>
      </c>
      <c r="L42" s="15"/>
      <c r="M42" s="15"/>
      <c r="N42" s="15"/>
      <c r="O42" s="14"/>
    </row>
    <row r="43" spans="2:15" x14ac:dyDescent="0.25">
      <c r="B43" s="13"/>
      <c r="C43" s="15"/>
      <c r="D43" s="15"/>
      <c r="E43" s="15"/>
      <c r="F43" s="121" t="s">
        <v>85</v>
      </c>
      <c r="G43" s="122"/>
      <c r="H43" s="123">
        <f>+H39+H40</f>
        <v>157.58365713000001</v>
      </c>
      <c r="I43" s="123">
        <f>+I39+I40</f>
        <v>183.13986559999998</v>
      </c>
      <c r="J43" s="124">
        <f>+IFERROR(I43/H43-1,0)</f>
        <v>0.16217550052742569</v>
      </c>
      <c r="K43" s="124">
        <f>+I43/I44</f>
        <v>0.60415357051683594</v>
      </c>
      <c r="L43" s="15"/>
      <c r="M43" s="15"/>
      <c r="N43" s="15"/>
      <c r="O43" s="14"/>
    </row>
    <row r="44" spans="2:15" x14ac:dyDescent="0.25">
      <c r="B44" s="13"/>
      <c r="C44" s="15"/>
      <c r="D44" s="15"/>
      <c r="E44" s="15"/>
      <c r="F44" s="37" t="s">
        <v>23</v>
      </c>
      <c r="G44" s="38"/>
      <c r="H44" s="27">
        <f>SUM(H36:H42)</f>
        <v>257.50861388999999</v>
      </c>
      <c r="I44" s="27">
        <f>SUM(I36:I42)</f>
        <v>303.13462426999996</v>
      </c>
      <c r="J44" s="28">
        <f t="shared" si="4"/>
        <v>0.17718246271749982</v>
      </c>
      <c r="K44" s="28">
        <f>SUM(K36:K42)-K43</f>
        <v>0.39584642948316406</v>
      </c>
      <c r="L44" s="15"/>
      <c r="M44" s="15"/>
      <c r="N44" s="15"/>
      <c r="O44" s="14"/>
    </row>
    <row r="45" spans="2:15" x14ac:dyDescent="0.25">
      <c r="B45" s="110"/>
      <c r="C45" s="18"/>
      <c r="D45" s="18"/>
      <c r="E45" s="18"/>
      <c r="F45" s="154" t="s">
        <v>10</v>
      </c>
      <c r="G45" s="154"/>
      <c r="H45" s="154"/>
      <c r="I45" s="154"/>
      <c r="J45" s="154"/>
      <c r="K45" s="154"/>
      <c r="L45" s="18"/>
      <c r="M45" s="18"/>
      <c r="N45" s="18"/>
      <c r="O45" s="111"/>
    </row>
    <row r="46" spans="2:15" x14ac:dyDescent="0.25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/>
    </row>
    <row r="47" spans="2:15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15" x14ac:dyDescent="0.25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</row>
    <row r="50" spans="2:15" x14ac:dyDescent="0.25">
      <c r="B50" s="110"/>
      <c r="C50" s="144" t="s">
        <v>24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11"/>
    </row>
    <row r="51" spans="2:15" ht="15" customHeight="1" x14ac:dyDescent="0.25">
      <c r="B51" s="110"/>
      <c r="C51" s="145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28.2 millones a diciembre del 2012 a S/ 111.7 millones a diciembre del 2017, en el mismo sentido en las microempresas el crédito paso de S/ 44.8 millones el 2012 a S/ 71.5 millones el 2017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11"/>
    </row>
    <row r="52" spans="2:15" x14ac:dyDescent="0.25">
      <c r="B52" s="110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11"/>
    </row>
    <row r="53" spans="2:15" x14ac:dyDescent="0.25">
      <c r="B53" s="110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1"/>
    </row>
    <row r="54" spans="2:15" x14ac:dyDescent="0.25">
      <c r="B54" s="110"/>
      <c r="C54" s="112"/>
      <c r="D54" s="112"/>
      <c r="E54" s="150" t="s">
        <v>48</v>
      </c>
      <c r="F54" s="150"/>
      <c r="G54" s="150"/>
      <c r="H54" s="150"/>
      <c r="I54" s="150"/>
      <c r="J54" s="150"/>
      <c r="K54" s="150"/>
      <c r="L54" s="112"/>
      <c r="M54" s="112"/>
      <c r="N54" s="112"/>
      <c r="O54" s="111"/>
    </row>
    <row r="55" spans="2:15" x14ac:dyDescent="0.25">
      <c r="B55" s="110"/>
      <c r="C55" s="112"/>
      <c r="D55" s="112"/>
      <c r="E55" s="156" t="s">
        <v>3</v>
      </c>
      <c r="F55" s="156"/>
      <c r="G55" s="156"/>
      <c r="H55" s="156"/>
      <c r="I55" s="156"/>
      <c r="J55" s="156"/>
      <c r="K55" s="156"/>
      <c r="L55" s="112"/>
      <c r="M55" s="112"/>
      <c r="N55" s="112"/>
      <c r="O55" s="111"/>
    </row>
    <row r="56" spans="2:15" x14ac:dyDescent="0.25">
      <c r="B56" s="13"/>
      <c r="C56" s="16"/>
      <c r="D56" s="16"/>
      <c r="E56" s="39" t="s">
        <v>47</v>
      </c>
      <c r="F56" s="39" t="s">
        <v>25</v>
      </c>
      <c r="G56" s="39" t="s">
        <v>15</v>
      </c>
      <c r="H56" s="39" t="s">
        <v>20</v>
      </c>
      <c r="I56" s="39" t="s">
        <v>15</v>
      </c>
      <c r="J56" s="39" t="s">
        <v>26</v>
      </c>
      <c r="K56" s="39" t="s">
        <v>15</v>
      </c>
      <c r="L56" s="16"/>
      <c r="M56" s="16"/>
      <c r="N56" s="16"/>
      <c r="O56" s="14"/>
    </row>
    <row r="57" spans="2:15" x14ac:dyDescent="0.25">
      <c r="B57" s="13"/>
      <c r="C57" s="16"/>
      <c r="D57" s="16"/>
      <c r="E57" s="40">
        <v>2011</v>
      </c>
      <c r="F57" s="44">
        <v>20.44303</v>
      </c>
      <c r="G57" s="41" t="s">
        <v>27</v>
      </c>
      <c r="H57" s="43">
        <v>39.648449999999997</v>
      </c>
      <c r="I57" s="41" t="s">
        <v>27</v>
      </c>
      <c r="J57" s="43">
        <f>+H57+F57</f>
        <v>60.091479999999997</v>
      </c>
      <c r="K57" s="41" t="s">
        <v>27</v>
      </c>
      <c r="L57" s="16"/>
      <c r="M57" s="16"/>
      <c r="N57" s="16"/>
      <c r="O57" s="14"/>
    </row>
    <row r="58" spans="2:15" x14ac:dyDescent="0.25">
      <c r="B58" s="13"/>
      <c r="C58" s="16"/>
      <c r="D58" s="16"/>
      <c r="E58" s="40">
        <v>2012</v>
      </c>
      <c r="F58" s="44">
        <v>28.180466159999995</v>
      </c>
      <c r="G58" s="41">
        <f t="shared" ref="G58:I62" si="5">+F58/F57-1</f>
        <v>0.37848773689614479</v>
      </c>
      <c r="H58" s="43">
        <v>44.844148589999996</v>
      </c>
      <c r="I58" s="41">
        <f t="shared" si="5"/>
        <v>0.13104417928065293</v>
      </c>
      <c r="J58" s="43">
        <f t="shared" ref="J58:J63" si="6">+H58+F58</f>
        <v>73.024614749999984</v>
      </c>
      <c r="K58" s="41">
        <f t="shared" ref="K58:K62" si="7">+J58/J57-1</f>
        <v>0.21522410082094812</v>
      </c>
      <c r="L58" s="16"/>
      <c r="M58" s="16"/>
      <c r="N58" s="16"/>
      <c r="O58" s="14"/>
    </row>
    <row r="59" spans="2:15" x14ac:dyDescent="0.25">
      <c r="B59" s="13"/>
      <c r="C59" s="16"/>
      <c r="D59" s="16"/>
      <c r="E59" s="40">
        <v>2013</v>
      </c>
      <c r="F59" s="44">
        <v>32.931646669999999</v>
      </c>
      <c r="G59" s="41">
        <f t="shared" si="5"/>
        <v>0.16859836466239653</v>
      </c>
      <c r="H59" s="43">
        <v>53.769034080000004</v>
      </c>
      <c r="I59" s="41">
        <f t="shared" si="5"/>
        <v>0.19902006773722558</v>
      </c>
      <c r="J59" s="43">
        <f t="shared" si="6"/>
        <v>86.700680750000004</v>
      </c>
      <c r="K59" s="41">
        <f t="shared" si="7"/>
        <v>0.18728022115310128</v>
      </c>
      <c r="L59" s="16"/>
      <c r="M59" s="16"/>
      <c r="N59" s="16"/>
      <c r="O59" s="14"/>
    </row>
    <row r="60" spans="2:15" x14ac:dyDescent="0.25">
      <c r="B60" s="13"/>
      <c r="C60" s="16"/>
      <c r="D60" s="16"/>
      <c r="E60" s="40">
        <v>2014</v>
      </c>
      <c r="F60" s="44">
        <v>48.792181639999995</v>
      </c>
      <c r="G60" s="41">
        <f>+F60/F59-1</f>
        <v>0.48161985730426871</v>
      </c>
      <c r="H60" s="43">
        <v>53.019265399999995</v>
      </c>
      <c r="I60" s="41">
        <f t="shared" si="5"/>
        <v>-1.3944246773793023E-2</v>
      </c>
      <c r="J60" s="43">
        <f t="shared" si="6"/>
        <v>101.81144703999999</v>
      </c>
      <c r="K60" s="41">
        <f t="shared" si="7"/>
        <v>0.17428659336103292</v>
      </c>
      <c r="L60" s="16"/>
      <c r="M60" s="16"/>
      <c r="N60" s="16"/>
      <c r="O60" s="14"/>
    </row>
    <row r="61" spans="2:15" x14ac:dyDescent="0.25">
      <c r="B61" s="13"/>
      <c r="C61" s="16"/>
      <c r="D61" s="16"/>
      <c r="E61" s="40">
        <v>2015</v>
      </c>
      <c r="F61" s="44">
        <v>65.99879396</v>
      </c>
      <c r="G61" s="41">
        <f t="shared" si="5"/>
        <v>0.35265101378237951</v>
      </c>
      <c r="H61" s="43">
        <v>59.131499469999987</v>
      </c>
      <c r="I61" s="41">
        <f t="shared" si="5"/>
        <v>0.11528326588244275</v>
      </c>
      <c r="J61" s="43">
        <f t="shared" si="6"/>
        <v>125.13029342999999</v>
      </c>
      <c r="K61" s="41">
        <f t="shared" si="7"/>
        <v>0.22903953404019917</v>
      </c>
      <c r="L61" s="16"/>
      <c r="M61" s="16"/>
      <c r="N61" s="16"/>
      <c r="O61" s="14"/>
    </row>
    <row r="62" spans="2:15" x14ac:dyDescent="0.25">
      <c r="B62" s="110"/>
      <c r="C62" s="112"/>
      <c r="D62" s="112"/>
      <c r="E62" s="40">
        <v>2016</v>
      </c>
      <c r="F62" s="44">
        <f>+D90</f>
        <v>92.928260100000003</v>
      </c>
      <c r="G62" s="41">
        <f t="shared" si="5"/>
        <v>0.40802967030459958</v>
      </c>
      <c r="H62" s="43">
        <f>+J90</f>
        <v>64.655397030000003</v>
      </c>
      <c r="I62" s="41">
        <f t="shared" si="5"/>
        <v>9.3417173748528537E-2</v>
      </c>
      <c r="J62" s="43">
        <f t="shared" si="6"/>
        <v>157.58365713000001</v>
      </c>
      <c r="K62" s="41">
        <f t="shared" si="7"/>
        <v>0.2593565699432725</v>
      </c>
      <c r="L62" s="112"/>
      <c r="M62" s="112"/>
      <c r="N62" s="112"/>
      <c r="O62" s="111"/>
    </row>
    <row r="63" spans="2:15" x14ac:dyDescent="0.25">
      <c r="B63" s="110"/>
      <c r="C63" s="112"/>
      <c r="D63" s="112"/>
      <c r="E63" s="40">
        <v>2017</v>
      </c>
      <c r="F63" s="44">
        <f>+E90</f>
        <v>111.65403160999999</v>
      </c>
      <c r="G63" s="41">
        <f>+F63/F61-1</f>
        <v>0.69175866573668499</v>
      </c>
      <c r="H63" s="43">
        <f>+K90</f>
        <v>71.485833990000003</v>
      </c>
      <c r="I63" s="41">
        <f>+H63/H61-1</f>
        <v>0.2089298365631318</v>
      </c>
      <c r="J63" s="43">
        <f t="shared" si="6"/>
        <v>183.13986560000001</v>
      </c>
      <c r="K63" s="41">
        <f>+J63/J61-1</f>
        <v>0.4635933520163249</v>
      </c>
      <c r="L63" s="112"/>
      <c r="M63" s="112"/>
      <c r="N63" s="112"/>
      <c r="O63" s="111"/>
    </row>
    <row r="64" spans="2:15" x14ac:dyDescent="0.25">
      <c r="B64" s="110"/>
      <c r="C64" s="112"/>
      <c r="D64" s="112"/>
      <c r="E64" s="148" t="s">
        <v>28</v>
      </c>
      <c r="F64" s="148"/>
      <c r="G64" s="148"/>
      <c r="H64" s="148"/>
      <c r="I64" s="148"/>
      <c r="J64" s="148"/>
      <c r="K64" s="148"/>
      <c r="L64" s="112"/>
      <c r="M64" s="112"/>
      <c r="N64" s="112"/>
      <c r="O64" s="111"/>
    </row>
    <row r="65" spans="2:15" x14ac:dyDescent="0.25">
      <c r="B65" s="110"/>
      <c r="C65" s="112"/>
      <c r="D65" s="112"/>
      <c r="E65" s="112"/>
      <c r="F65" s="126"/>
      <c r="G65" s="127"/>
      <c r="H65" s="127"/>
      <c r="I65" s="127"/>
      <c r="J65" s="112"/>
      <c r="K65" s="127"/>
      <c r="L65" s="112"/>
      <c r="M65" s="112"/>
      <c r="N65" s="112"/>
      <c r="O65" s="111"/>
    </row>
    <row r="66" spans="2:15" x14ac:dyDescent="0.25">
      <c r="B66" s="110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1"/>
    </row>
    <row r="67" spans="2:15" ht="15" customHeight="1" x14ac:dyDescent="0.25">
      <c r="B67" s="110"/>
      <c r="C67" s="145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69.2% respeto a diciembre del 2016, mientras que en las microempresas creció en 20.9% el mismo periodo de comparación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11"/>
    </row>
    <row r="68" spans="2:15" x14ac:dyDescent="0.25">
      <c r="B68" s="110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11"/>
    </row>
    <row r="69" spans="2:15" x14ac:dyDescent="0.25">
      <c r="B69" s="110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1"/>
    </row>
    <row r="70" spans="2:15" x14ac:dyDescent="0.25">
      <c r="B70" s="110"/>
      <c r="C70" s="112"/>
      <c r="D70" s="112"/>
      <c r="E70" s="112"/>
      <c r="F70" s="155" t="s">
        <v>51</v>
      </c>
      <c r="G70" s="155"/>
      <c r="H70" s="155"/>
      <c r="I70" s="155"/>
      <c r="J70" s="155"/>
      <c r="K70" s="112"/>
      <c r="L70" s="112"/>
      <c r="M70" s="112"/>
      <c r="N70" s="112"/>
      <c r="O70" s="111"/>
    </row>
    <row r="71" spans="2:15" x14ac:dyDescent="0.25">
      <c r="B71" s="110"/>
      <c r="C71" s="112"/>
      <c r="D71" s="112"/>
      <c r="E71" s="112"/>
      <c r="F71" s="156" t="s">
        <v>49</v>
      </c>
      <c r="G71" s="156"/>
      <c r="H71" s="156"/>
      <c r="I71" s="156"/>
      <c r="J71" s="156"/>
      <c r="K71" s="112"/>
      <c r="L71" s="112"/>
      <c r="M71" s="112"/>
      <c r="N71" s="112"/>
      <c r="O71" s="111"/>
    </row>
    <row r="72" spans="2:15" x14ac:dyDescent="0.25">
      <c r="B72" s="13"/>
      <c r="C72" s="16"/>
      <c r="D72" s="16"/>
      <c r="E72" s="16"/>
      <c r="F72" s="39" t="s">
        <v>31</v>
      </c>
      <c r="G72" s="39">
        <v>42705</v>
      </c>
      <c r="H72" s="39">
        <v>43070</v>
      </c>
      <c r="I72" s="39" t="s">
        <v>15</v>
      </c>
      <c r="J72" s="39" t="s">
        <v>50</v>
      </c>
      <c r="K72" s="16"/>
      <c r="L72" s="16"/>
      <c r="M72" s="16"/>
      <c r="N72" s="16"/>
      <c r="O72" s="14"/>
    </row>
    <row r="73" spans="2:15" x14ac:dyDescent="0.25">
      <c r="B73" s="110"/>
      <c r="C73" s="112"/>
      <c r="D73" s="112"/>
      <c r="E73" s="112"/>
      <c r="F73" s="42" t="s">
        <v>5</v>
      </c>
      <c r="G73" s="44">
        <f>+D85+J85</f>
        <v>11.656353599999999</v>
      </c>
      <c r="H73" s="44">
        <f t="shared" ref="H73:H77" si="8">+E85+K85</f>
        <v>14.488512</v>
      </c>
      <c r="I73" s="46">
        <f>+H73/G73-1</f>
        <v>0.24297121528639987</v>
      </c>
      <c r="J73" s="46">
        <f>+H73/$H$78</f>
        <v>7.9111732186397318E-2</v>
      </c>
      <c r="K73" s="112"/>
      <c r="L73" s="112"/>
      <c r="M73" s="112"/>
      <c r="N73" s="112"/>
      <c r="O73" s="111"/>
    </row>
    <row r="74" spans="2:15" x14ac:dyDescent="0.25">
      <c r="B74" s="110"/>
      <c r="C74" s="112"/>
      <c r="D74" s="112"/>
      <c r="E74" s="112"/>
      <c r="F74" s="42" t="s">
        <v>33</v>
      </c>
      <c r="G74" s="44">
        <f t="shared" ref="G74:G77" si="9">+D86+J86</f>
        <v>104.96625018</v>
      </c>
      <c r="H74" s="44">
        <f t="shared" si="8"/>
        <v>123.89160321</v>
      </c>
      <c r="I74" s="46">
        <f t="shared" ref="I74:I78" si="10">+H74/G74-1</f>
        <v>0.1802994105014335</v>
      </c>
      <c r="J74" s="46">
        <f t="shared" ref="J74:J77" si="11">+H74/$H$78</f>
        <v>0.67648626258465483</v>
      </c>
      <c r="K74" s="112"/>
      <c r="L74" s="112"/>
      <c r="M74" s="112"/>
      <c r="N74" s="112"/>
      <c r="O74" s="111"/>
    </row>
    <row r="75" spans="2:15" x14ac:dyDescent="0.25">
      <c r="B75" s="110"/>
      <c r="C75" s="112"/>
      <c r="D75" s="112"/>
      <c r="E75" s="112"/>
      <c r="F75" s="42" t="s">
        <v>34</v>
      </c>
      <c r="G75" s="44">
        <f t="shared" si="9"/>
        <v>0</v>
      </c>
      <c r="H75" s="44">
        <f t="shared" si="8"/>
        <v>3.5925120499999998</v>
      </c>
      <c r="I75" s="46" t="e">
        <f t="shared" si="10"/>
        <v>#DIV/0!</v>
      </c>
      <c r="J75" s="46">
        <f t="shared" si="11"/>
        <v>1.9616220849732892E-2</v>
      </c>
      <c r="K75" s="112"/>
      <c r="L75" s="112"/>
      <c r="M75" s="112"/>
      <c r="N75" s="112"/>
      <c r="O75" s="111"/>
    </row>
    <row r="76" spans="2:15" x14ac:dyDescent="0.25">
      <c r="B76" s="110"/>
      <c r="C76" s="112"/>
      <c r="D76" s="112"/>
      <c r="E76" s="112"/>
      <c r="F76" s="42" t="s">
        <v>9</v>
      </c>
      <c r="G76" s="44">
        <f t="shared" si="9"/>
        <v>1.83247453</v>
      </c>
      <c r="H76" s="44">
        <f t="shared" si="8"/>
        <v>0</v>
      </c>
      <c r="I76" s="46">
        <f t="shared" si="10"/>
        <v>-1</v>
      </c>
      <c r="J76" s="46">
        <f t="shared" si="11"/>
        <v>0</v>
      </c>
      <c r="K76" s="112"/>
      <c r="L76" s="112"/>
      <c r="M76" s="112"/>
      <c r="N76" s="112"/>
      <c r="O76" s="111"/>
    </row>
    <row r="77" spans="2:15" x14ac:dyDescent="0.25">
      <c r="B77" s="110"/>
      <c r="C77" s="112"/>
      <c r="D77" s="112"/>
      <c r="E77" s="112"/>
      <c r="F77" s="42" t="s">
        <v>32</v>
      </c>
      <c r="G77" s="44">
        <f t="shared" si="9"/>
        <v>39.128578820000001</v>
      </c>
      <c r="H77" s="44">
        <f t="shared" si="8"/>
        <v>41.167238339999997</v>
      </c>
      <c r="I77" s="46">
        <f t="shared" si="10"/>
        <v>5.2101547806739257E-2</v>
      </c>
      <c r="J77" s="46">
        <f t="shared" si="11"/>
        <v>0.2247857843792149</v>
      </c>
      <c r="K77" s="112"/>
      <c r="L77" s="112"/>
      <c r="M77" s="112"/>
      <c r="N77" s="112"/>
      <c r="O77" s="111"/>
    </row>
    <row r="78" spans="2:15" x14ac:dyDescent="0.25">
      <c r="B78" s="110"/>
      <c r="C78" s="112"/>
      <c r="D78" s="112"/>
      <c r="E78" s="112"/>
      <c r="F78" s="128" t="s">
        <v>1</v>
      </c>
      <c r="G78" s="129">
        <f>SUM(G73:G77)</f>
        <v>157.58365713000001</v>
      </c>
      <c r="H78" s="129">
        <f>SUM(H73:H77)</f>
        <v>183.13986560000001</v>
      </c>
      <c r="I78" s="130">
        <f t="shared" si="10"/>
        <v>0.16217550052742569</v>
      </c>
      <c r="J78" s="61">
        <f>SUM(J73:J77)</f>
        <v>1</v>
      </c>
      <c r="K78" s="112"/>
      <c r="L78" s="112"/>
      <c r="M78" s="112"/>
      <c r="N78" s="112"/>
      <c r="O78" s="111"/>
    </row>
    <row r="79" spans="2:15" x14ac:dyDescent="0.25">
      <c r="B79" s="110"/>
      <c r="C79" s="112"/>
      <c r="D79" s="112"/>
      <c r="E79" s="112"/>
      <c r="F79" s="163" t="s">
        <v>35</v>
      </c>
      <c r="G79" s="163"/>
      <c r="H79" s="163"/>
      <c r="I79" s="163"/>
      <c r="J79" s="163"/>
      <c r="K79" s="112"/>
      <c r="L79" s="112"/>
      <c r="M79" s="112"/>
      <c r="N79" s="112"/>
      <c r="O79" s="111"/>
    </row>
    <row r="80" spans="2:15" x14ac:dyDescent="0.25">
      <c r="B80" s="110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1"/>
    </row>
    <row r="81" spans="2:15" x14ac:dyDescent="0.25">
      <c r="B81" s="110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1"/>
    </row>
    <row r="82" spans="2:15" x14ac:dyDescent="0.25">
      <c r="B82" s="110"/>
      <c r="C82" s="155" t="s">
        <v>29</v>
      </c>
      <c r="D82" s="155"/>
      <c r="E82" s="155"/>
      <c r="F82" s="155"/>
      <c r="G82" s="155"/>
      <c r="H82" s="112"/>
      <c r="I82" s="155" t="s">
        <v>30</v>
      </c>
      <c r="J82" s="155"/>
      <c r="K82" s="155"/>
      <c r="L82" s="155"/>
      <c r="M82" s="155"/>
      <c r="N82" s="112"/>
      <c r="O82" s="111"/>
    </row>
    <row r="83" spans="2:15" x14ac:dyDescent="0.25">
      <c r="B83" s="110"/>
      <c r="C83" s="156" t="s">
        <v>49</v>
      </c>
      <c r="D83" s="156"/>
      <c r="E83" s="156"/>
      <c r="F83" s="156"/>
      <c r="G83" s="156"/>
      <c r="H83" s="112"/>
      <c r="I83" s="156" t="s">
        <v>49</v>
      </c>
      <c r="J83" s="156"/>
      <c r="K83" s="156"/>
      <c r="L83" s="156"/>
      <c r="M83" s="156"/>
      <c r="N83" s="112"/>
      <c r="O83" s="111"/>
    </row>
    <row r="84" spans="2:15" x14ac:dyDescent="0.25">
      <c r="B84" s="13"/>
      <c r="C84" s="39" t="s">
        <v>31</v>
      </c>
      <c r="D84" s="39">
        <v>42705</v>
      </c>
      <c r="E84" s="39">
        <v>43070</v>
      </c>
      <c r="F84" s="39" t="s">
        <v>15</v>
      </c>
      <c r="G84" s="39" t="s">
        <v>50</v>
      </c>
      <c r="H84" s="16"/>
      <c r="I84" s="39" t="s">
        <v>31</v>
      </c>
      <c r="J84" s="39">
        <v>42705</v>
      </c>
      <c r="K84" s="39">
        <v>43070</v>
      </c>
      <c r="L84" s="39" t="s">
        <v>15</v>
      </c>
      <c r="M84" s="39" t="s">
        <v>50</v>
      </c>
      <c r="N84" s="16"/>
      <c r="O84" s="14"/>
    </row>
    <row r="85" spans="2:15" x14ac:dyDescent="0.25">
      <c r="B85" s="13"/>
      <c r="C85" s="42" t="s">
        <v>5</v>
      </c>
      <c r="D85" s="44">
        <v>11.40552643</v>
      </c>
      <c r="E85" s="44">
        <v>13.314870470000001</v>
      </c>
      <c r="F85" s="46">
        <f t="shared" ref="F85:F90" si="12">+IFERROR(E85/D85-1,0)</f>
        <v>0.16740516553254792</v>
      </c>
      <c r="G85" s="46">
        <f>+E85/$E$90</f>
        <v>0.11925113923792691</v>
      </c>
      <c r="H85" s="16"/>
      <c r="I85" s="42" t="s">
        <v>5</v>
      </c>
      <c r="J85" s="44">
        <v>0.25082716999999999</v>
      </c>
      <c r="K85" s="43">
        <v>1.17364153</v>
      </c>
      <c r="L85" s="46">
        <f t="shared" ref="L85:L90" si="13">+K85/J85-1</f>
        <v>3.6790845266085013</v>
      </c>
      <c r="M85" s="46">
        <f>+K85/$K$90</f>
        <v>1.6417819650312512E-2</v>
      </c>
      <c r="N85" s="16"/>
      <c r="O85" s="14"/>
    </row>
    <row r="86" spans="2:15" x14ac:dyDescent="0.25">
      <c r="B86" s="13"/>
      <c r="C86" s="42" t="s">
        <v>33</v>
      </c>
      <c r="D86" s="44">
        <v>61.604101280000002</v>
      </c>
      <c r="E86" s="44">
        <v>76.783050059999994</v>
      </c>
      <c r="F86" s="46">
        <f t="shared" si="12"/>
        <v>0.24639510137497767</v>
      </c>
      <c r="G86" s="46">
        <f>+E86/$E$90</f>
        <v>0.68768721516656039</v>
      </c>
      <c r="H86" s="16"/>
      <c r="I86" s="42" t="s">
        <v>33</v>
      </c>
      <c r="J86" s="44">
        <v>43.362148900000001</v>
      </c>
      <c r="K86" s="43">
        <v>47.108553150000006</v>
      </c>
      <c r="L86" s="46">
        <f t="shared" si="13"/>
        <v>8.6398030195408593E-2</v>
      </c>
      <c r="M86" s="46">
        <f>+K86/$K$90</f>
        <v>0.65899144656534214</v>
      </c>
      <c r="N86" s="16"/>
      <c r="O86" s="14"/>
    </row>
    <row r="87" spans="2:15" x14ac:dyDescent="0.25">
      <c r="B87" s="13"/>
      <c r="C87" s="42" t="s">
        <v>34</v>
      </c>
      <c r="D87" s="44">
        <v>0</v>
      </c>
      <c r="E87" s="44">
        <v>0.78513513999999995</v>
      </c>
      <c r="F87" s="46">
        <f t="shared" si="12"/>
        <v>0</v>
      </c>
      <c r="G87" s="46">
        <f>+E87/$E$90</f>
        <v>7.0318566081198405E-3</v>
      </c>
      <c r="H87" s="16"/>
      <c r="I87" s="42" t="s">
        <v>34</v>
      </c>
      <c r="J87" s="44">
        <v>0</v>
      </c>
      <c r="K87" s="43">
        <v>2.8073769099999999</v>
      </c>
      <c r="L87" s="46" t="e">
        <f t="shared" si="13"/>
        <v>#DIV/0!</v>
      </c>
      <c r="M87" s="46">
        <f>+K87/$K$90</f>
        <v>3.9271793491179215E-2</v>
      </c>
      <c r="N87" s="16"/>
      <c r="O87" s="14"/>
    </row>
    <row r="88" spans="2:15" x14ac:dyDescent="0.25">
      <c r="B88" s="13"/>
      <c r="C88" s="42" t="s">
        <v>9</v>
      </c>
      <c r="D88" s="44">
        <v>0.61584280000000002</v>
      </c>
      <c r="E88" s="44">
        <v>0</v>
      </c>
      <c r="F88" s="46">
        <f t="shared" si="12"/>
        <v>-1</v>
      </c>
      <c r="G88" s="46">
        <f>+E88/$E$90</f>
        <v>0</v>
      </c>
      <c r="H88" s="16"/>
      <c r="I88" s="42" t="s">
        <v>9</v>
      </c>
      <c r="J88" s="44">
        <v>1.21663173</v>
      </c>
      <c r="K88" s="43">
        <v>0</v>
      </c>
      <c r="L88" s="46">
        <f t="shared" si="13"/>
        <v>-1</v>
      </c>
      <c r="M88" s="46">
        <f>+K88/$K$90</f>
        <v>0</v>
      </c>
      <c r="N88" s="16"/>
      <c r="O88" s="14"/>
    </row>
    <row r="89" spans="2:15" x14ac:dyDescent="0.25">
      <c r="B89" s="13"/>
      <c r="C89" s="42" t="s">
        <v>32</v>
      </c>
      <c r="D89" s="44">
        <v>19.30278959</v>
      </c>
      <c r="E89" s="44">
        <v>20.77097594</v>
      </c>
      <c r="F89" s="46">
        <f t="shared" si="12"/>
        <v>7.6060837898819011E-2</v>
      </c>
      <c r="G89" s="46">
        <f t="shared" ref="G89" si="14">+E89/$E$90</f>
        <v>0.18602978898739295</v>
      </c>
      <c r="H89" s="16"/>
      <c r="I89" s="42" t="s">
        <v>32</v>
      </c>
      <c r="J89" s="44">
        <v>19.825789229999998</v>
      </c>
      <c r="K89" s="43">
        <v>20.396262399999998</v>
      </c>
      <c r="L89" s="46">
        <f t="shared" si="13"/>
        <v>2.8774298131686527E-2</v>
      </c>
      <c r="M89" s="46">
        <f t="shared" ref="M89" si="15">+K89/$K$90</f>
        <v>0.28531894029316612</v>
      </c>
      <c r="N89" s="16"/>
      <c r="O89" s="14"/>
    </row>
    <row r="90" spans="2:15" x14ac:dyDescent="0.25">
      <c r="B90" s="13"/>
      <c r="C90" s="42" t="s">
        <v>1</v>
      </c>
      <c r="D90" s="44">
        <f>SUM(D85:D89)</f>
        <v>92.928260100000003</v>
      </c>
      <c r="E90" s="44">
        <f>SUM(E85:E89)</f>
        <v>111.65403160999999</v>
      </c>
      <c r="F90" s="45">
        <f t="shared" si="12"/>
        <v>0.20150782431360703</v>
      </c>
      <c r="G90" s="46">
        <f>SUM(G85:G89)</f>
        <v>1</v>
      </c>
      <c r="H90" s="16"/>
      <c r="I90" s="42" t="s">
        <v>1</v>
      </c>
      <c r="J90" s="44">
        <f>SUM(J85:J89)</f>
        <v>64.655397030000003</v>
      </c>
      <c r="K90" s="43">
        <f>SUM(K85:K89)</f>
        <v>71.485833990000003</v>
      </c>
      <c r="L90" s="46">
        <f t="shared" si="13"/>
        <v>0.10564372463493932</v>
      </c>
      <c r="M90" s="46">
        <f>SUM(M85:M89)</f>
        <v>1</v>
      </c>
      <c r="N90" s="16"/>
      <c r="O90" s="14"/>
    </row>
    <row r="91" spans="2:15" x14ac:dyDescent="0.25">
      <c r="B91" s="13"/>
      <c r="C91" s="163" t="s">
        <v>35</v>
      </c>
      <c r="D91" s="163"/>
      <c r="E91" s="163"/>
      <c r="F91" s="163"/>
      <c r="G91" s="163"/>
      <c r="H91" s="16"/>
      <c r="I91" s="163" t="s">
        <v>35</v>
      </c>
      <c r="J91" s="163"/>
      <c r="K91" s="163"/>
      <c r="L91" s="163"/>
      <c r="M91" s="163"/>
      <c r="N91" s="16"/>
      <c r="O91" s="14"/>
    </row>
    <row r="92" spans="2:15" x14ac:dyDescent="0.25"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</row>
    <row r="93" spans="2:15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2:15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2:15" x14ac:dyDescent="0.25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8"/>
    </row>
    <row r="96" spans="2:15" x14ac:dyDescent="0.25">
      <c r="B96" s="110"/>
      <c r="C96" s="144" t="s">
        <v>41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11"/>
    </row>
    <row r="97" spans="1:15" ht="15" customHeight="1" x14ac:dyDescent="0.25">
      <c r="B97" s="110"/>
      <c r="C97" s="145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2.5% en diciembre del 2012 a  3.3% a diciembre del 2017.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11"/>
    </row>
    <row r="98" spans="1:15" x14ac:dyDescent="0.25">
      <c r="B98" s="110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11"/>
    </row>
    <row r="99" spans="1:15" x14ac:dyDescent="0.25">
      <c r="B99" s="110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1"/>
    </row>
    <row r="100" spans="1:15" x14ac:dyDescent="0.25">
      <c r="B100" s="110"/>
      <c r="C100" s="112"/>
      <c r="D100" s="146" t="s">
        <v>36</v>
      </c>
      <c r="E100" s="146"/>
      <c r="F100" s="146"/>
      <c r="G100" s="146"/>
      <c r="H100" s="146"/>
      <c r="I100" s="146"/>
      <c r="J100" s="146"/>
      <c r="K100" s="146"/>
      <c r="L100" s="146"/>
      <c r="M100" s="112"/>
      <c r="N100" s="112"/>
      <c r="O100" s="111"/>
    </row>
    <row r="101" spans="1:15" x14ac:dyDescent="0.25">
      <c r="B101" s="110"/>
      <c r="C101" s="112"/>
      <c r="D101" s="147" t="s">
        <v>37</v>
      </c>
      <c r="E101" s="147"/>
      <c r="F101" s="147"/>
      <c r="G101" s="147"/>
      <c r="H101" s="147"/>
      <c r="I101" s="147"/>
      <c r="J101" s="147"/>
      <c r="K101" s="147"/>
      <c r="L101" s="147"/>
      <c r="M101" s="112"/>
      <c r="N101" s="112"/>
      <c r="O101" s="111"/>
    </row>
    <row r="102" spans="1:15" x14ac:dyDescent="0.25">
      <c r="B102" s="13"/>
      <c r="C102" s="16"/>
      <c r="D102" s="39" t="s">
        <v>47</v>
      </c>
      <c r="E102" s="47" t="s">
        <v>5</v>
      </c>
      <c r="F102" s="47" t="s">
        <v>32</v>
      </c>
      <c r="G102" s="47" t="s">
        <v>33</v>
      </c>
      <c r="H102" s="47" t="s">
        <v>34</v>
      </c>
      <c r="I102" s="47" t="s">
        <v>9</v>
      </c>
      <c r="J102" s="48" t="s">
        <v>38</v>
      </c>
      <c r="K102" s="47" t="s">
        <v>39</v>
      </c>
      <c r="L102" s="47" t="s">
        <v>1</v>
      </c>
      <c r="M102" s="16"/>
      <c r="N102" s="16"/>
      <c r="O102" s="14"/>
    </row>
    <row r="103" spans="1:15" x14ac:dyDescent="0.25">
      <c r="A103" s="2"/>
      <c r="B103" s="110"/>
      <c r="C103" s="112"/>
      <c r="D103" s="40">
        <v>2012</v>
      </c>
      <c r="E103" s="50">
        <v>2.2220168422585725E-2</v>
      </c>
      <c r="F103" s="50">
        <v>1.6202785048941334E-2</v>
      </c>
      <c r="G103" s="50">
        <v>3.0036498270477403E-2</v>
      </c>
      <c r="H103" s="50">
        <v>8.2685885784353902E-2</v>
      </c>
      <c r="I103" s="50">
        <v>0</v>
      </c>
      <c r="J103" s="50">
        <v>1.1460448648130495E-2</v>
      </c>
      <c r="K103" s="50">
        <v>0</v>
      </c>
      <c r="L103" s="50">
        <v>2.4695222355287771E-2</v>
      </c>
      <c r="M103" s="112"/>
      <c r="N103" s="112"/>
      <c r="O103" s="111"/>
    </row>
    <row r="104" spans="1:15" x14ac:dyDescent="0.25">
      <c r="A104" s="2"/>
      <c r="B104" s="110"/>
      <c r="C104" s="112"/>
      <c r="D104" s="40">
        <v>2013</v>
      </c>
      <c r="E104" s="50">
        <v>9.1169748899938962E-3</v>
      </c>
      <c r="F104" s="50">
        <v>1.1391995613686652E-2</v>
      </c>
      <c r="G104" s="50">
        <v>2.3453835109304089E-2</v>
      </c>
      <c r="H104" s="50">
        <v>0.18265549146400295</v>
      </c>
      <c r="I104" s="50">
        <v>0</v>
      </c>
      <c r="J104" s="50">
        <v>1.267818895423788E-2</v>
      </c>
      <c r="K104" s="50">
        <v>0</v>
      </c>
      <c r="L104" s="50">
        <v>1.9537690860708199E-2</v>
      </c>
      <c r="M104" s="112"/>
      <c r="N104" s="112"/>
      <c r="O104" s="111"/>
    </row>
    <row r="105" spans="1:15" x14ac:dyDescent="0.25">
      <c r="A105" s="2"/>
      <c r="B105" s="110"/>
      <c r="C105" s="112"/>
      <c r="D105" s="40">
        <v>2014</v>
      </c>
      <c r="E105" s="50">
        <v>2.0197826420576839E-2</v>
      </c>
      <c r="F105" s="50">
        <v>1.9316675685553952E-2</v>
      </c>
      <c r="G105" s="50">
        <v>2.2717091938105075E-2</v>
      </c>
      <c r="H105" s="50">
        <v>0</v>
      </c>
      <c r="I105" s="50">
        <v>0</v>
      </c>
      <c r="J105" s="50">
        <v>1.1375587580658909E-2</v>
      </c>
      <c r="K105" s="50">
        <v>0</v>
      </c>
      <c r="L105" s="50">
        <v>2.0213137946452842E-2</v>
      </c>
      <c r="M105" s="112"/>
      <c r="N105" s="112"/>
      <c r="O105" s="111"/>
    </row>
    <row r="106" spans="1:15" x14ac:dyDescent="0.25">
      <c r="A106" s="2"/>
      <c r="B106" s="110"/>
      <c r="C106" s="112"/>
      <c r="D106" s="40">
        <v>2015</v>
      </c>
      <c r="E106" s="50">
        <v>2.7806555139318564E-2</v>
      </c>
      <c r="F106" s="50">
        <v>2.9507008491018682E-2</v>
      </c>
      <c r="G106" s="50">
        <v>2.5851911137911937E-2</v>
      </c>
      <c r="H106" s="50">
        <v>0</v>
      </c>
      <c r="I106" s="50">
        <v>5.6094937878692915E-2</v>
      </c>
      <c r="J106" s="50">
        <v>1.8908456545227721E-2</v>
      </c>
      <c r="K106" s="50">
        <v>0</v>
      </c>
      <c r="L106" s="50">
        <v>2.6299787115549807E-2</v>
      </c>
      <c r="M106" s="112"/>
      <c r="N106" s="112"/>
      <c r="O106" s="111"/>
    </row>
    <row r="107" spans="1:15" x14ac:dyDescent="0.25">
      <c r="A107" s="2"/>
      <c r="B107" s="110"/>
      <c r="C107" s="112"/>
      <c r="D107" s="40">
        <v>2016</v>
      </c>
      <c r="E107" s="50">
        <v>2.801143551454062E-2</v>
      </c>
      <c r="F107" s="50">
        <v>2.9867141931495075E-2</v>
      </c>
      <c r="G107" s="50">
        <v>2.5316814498556269E-2</v>
      </c>
      <c r="H107" s="50">
        <v>0</v>
      </c>
      <c r="I107" s="50">
        <v>7.2370477689161217E-2</v>
      </c>
      <c r="J107" s="50">
        <v>2.1263031234240497E-2</v>
      </c>
      <c r="K107" s="50">
        <v>0</v>
      </c>
      <c r="L107" s="50">
        <v>2.6375309071077956E-2</v>
      </c>
      <c r="M107" s="112"/>
      <c r="N107" s="112"/>
      <c r="O107" s="111"/>
    </row>
    <row r="108" spans="1:15" x14ac:dyDescent="0.25">
      <c r="A108" s="2"/>
      <c r="B108" s="110"/>
      <c r="C108" s="112"/>
      <c r="D108" s="40">
        <v>2017</v>
      </c>
      <c r="E108" s="50">
        <v>3.8855035285688469E-2</v>
      </c>
      <c r="F108" s="50">
        <v>3.5140228756726753E-2</v>
      </c>
      <c r="G108" s="50">
        <v>3.3296077037899552E-2</v>
      </c>
      <c r="H108" s="50">
        <v>5.0801701342140557E-2</v>
      </c>
      <c r="I108" s="50">
        <v>0</v>
      </c>
      <c r="J108" s="50">
        <v>1.9695543310216879E-2</v>
      </c>
      <c r="K108" s="50">
        <v>0</v>
      </c>
      <c r="L108" s="50">
        <v>3.2917912199037884E-2</v>
      </c>
      <c r="M108" s="112"/>
      <c r="N108" s="112"/>
      <c r="O108" s="111"/>
    </row>
    <row r="109" spans="1:15" x14ac:dyDescent="0.25">
      <c r="A109" s="2"/>
      <c r="B109" s="110"/>
      <c r="C109" s="112"/>
      <c r="D109" s="148" t="s">
        <v>40</v>
      </c>
      <c r="E109" s="148"/>
      <c r="F109" s="148"/>
      <c r="G109" s="148"/>
      <c r="H109" s="148"/>
      <c r="I109" s="148"/>
      <c r="J109" s="148"/>
      <c r="K109" s="148"/>
      <c r="L109" s="148"/>
      <c r="M109" s="112"/>
      <c r="N109" s="112"/>
      <c r="O109" s="111"/>
    </row>
    <row r="110" spans="1:15" x14ac:dyDescent="0.25">
      <c r="A110" s="2"/>
      <c r="B110" s="113"/>
      <c r="C110" s="85"/>
      <c r="D110" s="85"/>
      <c r="E110" s="131"/>
      <c r="F110" s="131"/>
      <c r="G110" s="131"/>
      <c r="H110" s="131"/>
      <c r="I110" s="131"/>
      <c r="J110" s="131"/>
      <c r="K110" s="131"/>
      <c r="L110" s="131"/>
      <c r="M110" s="85"/>
      <c r="N110" s="85"/>
      <c r="O110" s="115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</sheetData>
  <mergeCells count="33">
    <mergeCell ref="D109:L109"/>
    <mergeCell ref="D101:L101"/>
    <mergeCell ref="C91:G91"/>
    <mergeCell ref="I91:M91"/>
    <mergeCell ref="C96:N96"/>
    <mergeCell ref="C97:N98"/>
    <mergeCell ref="D100:L100"/>
    <mergeCell ref="F71:J71"/>
    <mergeCell ref="F79:J79"/>
    <mergeCell ref="C82:G82"/>
    <mergeCell ref="I82:M82"/>
    <mergeCell ref="C83:G83"/>
    <mergeCell ref="I83:M83"/>
    <mergeCell ref="E54:K54"/>
    <mergeCell ref="E55:K55"/>
    <mergeCell ref="E64:K64"/>
    <mergeCell ref="C67:N68"/>
    <mergeCell ref="F70:J70"/>
    <mergeCell ref="F34:K34"/>
    <mergeCell ref="F35:G35"/>
    <mergeCell ref="F45:K45"/>
    <mergeCell ref="C50:N50"/>
    <mergeCell ref="C51:N52"/>
    <mergeCell ref="E13:F13"/>
    <mergeCell ref="E22:L22"/>
    <mergeCell ref="C29:N29"/>
    <mergeCell ref="C30:N31"/>
    <mergeCell ref="F33:K3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4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6" t="s">
        <v>110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15" ht="15" customHeight="1" x14ac:dyDescent="0.2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x14ac:dyDescent="0.25">
      <c r="B3" s="12"/>
      <c r="C3" s="6" t="str">
        <f>+C7</f>
        <v>1. Créditos Totales por Tipo de Empresa del Sistema Financiero</v>
      </c>
      <c r="D3" s="9"/>
      <c r="E3" s="9"/>
      <c r="F3" s="9"/>
      <c r="G3" s="9"/>
      <c r="H3" s="6"/>
      <c r="I3" s="10" t="str">
        <f>+C50</f>
        <v>3. Evolución del Crédito directo a Pequeñas y Microempresas.</v>
      </c>
      <c r="J3" s="10"/>
      <c r="K3" s="10"/>
      <c r="L3" s="10"/>
      <c r="M3" s="6"/>
      <c r="N3" s="11"/>
      <c r="O3" s="11"/>
    </row>
    <row r="4" spans="2:15" x14ac:dyDescent="0.25">
      <c r="B4" s="8"/>
      <c r="C4" s="6" t="str">
        <f>+C29</f>
        <v>2. Créditos Directos por Tipo de Crédito</v>
      </c>
      <c r="D4" s="9"/>
      <c r="E4" s="9"/>
      <c r="F4" s="9"/>
      <c r="G4" s="9"/>
      <c r="H4" s="19"/>
      <c r="I4" s="10" t="str">
        <f>+C96</f>
        <v>4. Morosidad por Tipo de Empresa del Sistema Financiero</v>
      </c>
      <c r="J4" s="10"/>
      <c r="K4" s="10"/>
      <c r="L4" s="10"/>
      <c r="M4" s="6"/>
      <c r="N4" s="11"/>
      <c r="O4" s="11"/>
    </row>
    <row r="5" spans="2:15" x14ac:dyDescent="0.25">
      <c r="B5" s="6"/>
      <c r="C5" s="9"/>
      <c r="D5" s="9"/>
      <c r="E5" s="9"/>
      <c r="F5" s="9"/>
      <c r="G5" s="9"/>
      <c r="H5" s="19"/>
      <c r="I5" s="10"/>
      <c r="J5" s="10"/>
      <c r="K5" s="10"/>
      <c r="L5" s="10"/>
      <c r="M5" s="6"/>
      <c r="N5" s="11"/>
      <c r="O5" s="11"/>
    </row>
    <row r="6" spans="2:15" x14ac:dyDescent="0.25">
      <c r="B6" s="107"/>
      <c r="C6" s="21"/>
      <c r="D6" s="21"/>
      <c r="E6" s="21"/>
      <c r="F6" s="21"/>
      <c r="G6" s="21"/>
      <c r="H6" s="108"/>
      <c r="I6" s="21"/>
      <c r="J6" s="21"/>
      <c r="K6" s="21"/>
      <c r="L6" s="21"/>
      <c r="M6" s="108"/>
      <c r="N6" s="21"/>
      <c r="O6" s="109"/>
    </row>
    <row r="7" spans="2:15" x14ac:dyDescent="0.25">
      <c r="B7" s="110"/>
      <c r="C7" s="144" t="s">
        <v>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11"/>
    </row>
    <row r="8" spans="2:15" ht="15" customHeight="1" x14ac:dyDescent="0.25">
      <c r="B8" s="110"/>
      <c r="C8" s="145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1,667.4 millones representando un incremento de 6.5% respecto a la suma de créditos a diciembre del 2016. En tanto se observa un crecimiento promedio anual de 11.0% desde diciembre del 2012. 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11"/>
    </row>
    <row r="9" spans="2:15" x14ac:dyDescent="0.25">
      <c r="B9" s="110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11"/>
    </row>
    <row r="10" spans="2:15" x14ac:dyDescent="0.25">
      <c r="B10" s="11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11"/>
    </row>
    <row r="11" spans="2:15" x14ac:dyDescent="0.25">
      <c r="B11" s="110"/>
      <c r="C11" s="18"/>
      <c r="D11" s="18"/>
      <c r="E11" s="18"/>
      <c r="F11" s="150" t="s">
        <v>73</v>
      </c>
      <c r="G11" s="150"/>
      <c r="H11" s="150"/>
      <c r="I11" s="150"/>
      <c r="J11" s="150"/>
      <c r="K11" s="150"/>
      <c r="L11" s="18"/>
      <c r="M11" s="18"/>
      <c r="N11" s="18"/>
      <c r="O11" s="111"/>
    </row>
    <row r="12" spans="2:15" x14ac:dyDescent="0.25">
      <c r="B12" s="110"/>
      <c r="C12" s="18"/>
      <c r="D12" s="18"/>
      <c r="E12" s="18"/>
      <c r="F12" s="159" t="s">
        <v>3</v>
      </c>
      <c r="G12" s="159"/>
      <c r="H12" s="159"/>
      <c r="I12" s="159"/>
      <c r="J12" s="159"/>
      <c r="K12" s="159"/>
      <c r="L12" s="18"/>
      <c r="M12" s="18"/>
      <c r="N12" s="18"/>
      <c r="O12" s="111"/>
    </row>
    <row r="13" spans="2:15" x14ac:dyDescent="0.25">
      <c r="B13" s="13"/>
      <c r="C13" s="15"/>
      <c r="D13" s="15"/>
      <c r="E13" s="161" t="s">
        <v>44</v>
      </c>
      <c r="F13" s="162"/>
      <c r="G13" s="33">
        <v>41244</v>
      </c>
      <c r="H13" s="34">
        <v>42705</v>
      </c>
      <c r="I13" s="35">
        <v>43070</v>
      </c>
      <c r="J13" s="35" t="s">
        <v>42</v>
      </c>
      <c r="K13" s="36" t="s">
        <v>43</v>
      </c>
      <c r="L13" s="36" t="s">
        <v>4</v>
      </c>
      <c r="M13" s="12"/>
      <c r="N13" s="15"/>
      <c r="O13" s="14"/>
    </row>
    <row r="14" spans="2:15" x14ac:dyDescent="0.25">
      <c r="B14" s="13"/>
      <c r="C14" s="15"/>
      <c r="D14" s="15"/>
      <c r="E14" s="25" t="s">
        <v>5</v>
      </c>
      <c r="F14" s="26"/>
      <c r="G14" s="51">
        <v>517.30153100000007</v>
      </c>
      <c r="H14" s="52">
        <v>816.65492700000004</v>
      </c>
      <c r="I14" s="52">
        <v>858.91885500000001</v>
      </c>
      <c r="J14" s="49">
        <f t="shared" ref="J14:J20" si="0">+I14/I$21</f>
        <v>0.51512200447194323</v>
      </c>
      <c r="K14" s="49">
        <f>+I14/H14-1</f>
        <v>5.1752492518789328E-2</v>
      </c>
      <c r="L14" s="49">
        <f>+IFERROR((I14/G14)^(1/5)-1,0)</f>
        <v>0.1067299797985064</v>
      </c>
      <c r="M14" s="12"/>
      <c r="N14" s="15"/>
      <c r="O14" s="14"/>
    </row>
    <row r="15" spans="2:15" x14ac:dyDescent="0.25">
      <c r="B15" s="13"/>
      <c r="C15" s="15"/>
      <c r="D15" s="15"/>
      <c r="E15" s="25" t="s">
        <v>6</v>
      </c>
      <c r="F15" s="26"/>
      <c r="G15" s="52">
        <v>151.09201800000002</v>
      </c>
      <c r="H15" s="52">
        <v>181.99542499999998</v>
      </c>
      <c r="I15" s="52">
        <v>204.88450000000003</v>
      </c>
      <c r="J15" s="49">
        <f t="shared" si="0"/>
        <v>0.12287600127864451</v>
      </c>
      <c r="K15" s="49">
        <f t="shared" ref="K15:K20" si="1">+I15/H15-1</f>
        <v>0.1257673098101233</v>
      </c>
      <c r="L15" s="49">
        <f t="shared" ref="L15:L21" si="2">+IFERROR((I15/G15)^(1/5)-1,0)</f>
        <v>6.2804822841901364E-2</v>
      </c>
      <c r="M15" s="12"/>
      <c r="N15" s="15"/>
      <c r="O15" s="14"/>
    </row>
    <row r="16" spans="2:15" x14ac:dyDescent="0.25">
      <c r="B16" s="13"/>
      <c r="C16" s="15"/>
      <c r="D16" s="15"/>
      <c r="E16" s="25" t="s">
        <v>7</v>
      </c>
      <c r="F16" s="26"/>
      <c r="G16" s="52">
        <v>233.62001100000001</v>
      </c>
      <c r="H16" s="52">
        <v>373.62578999999999</v>
      </c>
      <c r="I16" s="52">
        <v>390.23670900000002</v>
      </c>
      <c r="J16" s="49">
        <f t="shared" si="0"/>
        <v>0.2340378425603597</v>
      </c>
      <c r="K16" s="49">
        <f t="shared" si="1"/>
        <v>4.445870559417231E-2</v>
      </c>
      <c r="L16" s="49">
        <f t="shared" si="2"/>
        <v>0.10806086382844104</v>
      </c>
      <c r="M16" s="12"/>
      <c r="N16" s="15"/>
      <c r="O16" s="14"/>
    </row>
    <row r="17" spans="2:15" x14ac:dyDescent="0.25">
      <c r="B17" s="13"/>
      <c r="C17" s="15"/>
      <c r="D17" s="15"/>
      <c r="E17" s="25" t="s">
        <v>8</v>
      </c>
      <c r="F17" s="26"/>
      <c r="G17" s="52">
        <v>5.070309</v>
      </c>
      <c r="H17" s="52">
        <v>0</v>
      </c>
      <c r="I17" s="52">
        <v>40.231250000000003</v>
      </c>
      <c r="J17" s="49">
        <f t="shared" si="0"/>
        <v>2.4128009324480212E-2</v>
      </c>
      <c r="K17" s="49" t="e">
        <f t="shared" si="1"/>
        <v>#DIV/0!</v>
      </c>
      <c r="L17" s="49">
        <f t="shared" si="2"/>
        <v>0.51323305634931748</v>
      </c>
      <c r="M17" s="12"/>
      <c r="N17" s="15"/>
      <c r="O17" s="14"/>
    </row>
    <row r="18" spans="2:15" x14ac:dyDescent="0.25">
      <c r="B18" s="13"/>
      <c r="C18" s="15"/>
      <c r="D18" s="15"/>
      <c r="E18" s="25" t="s">
        <v>9</v>
      </c>
      <c r="F18" s="26"/>
      <c r="G18" s="52">
        <v>16.224301999999998</v>
      </c>
      <c r="H18" s="52">
        <v>22.110766999999999</v>
      </c>
      <c r="I18" s="52">
        <v>3.1139920000000001</v>
      </c>
      <c r="J18" s="49">
        <f t="shared" si="0"/>
        <v>1.8675638468194946E-3</v>
      </c>
      <c r="K18" s="49">
        <f t="shared" si="1"/>
        <v>-0.85916399915027819</v>
      </c>
      <c r="L18" s="49">
        <f t="shared" si="2"/>
        <v>-0.28116321330493399</v>
      </c>
      <c r="M18" s="12"/>
      <c r="N18" s="15"/>
      <c r="O18" s="14"/>
    </row>
    <row r="19" spans="2:15" ht="15.75" x14ac:dyDescent="0.25">
      <c r="B19" s="13"/>
      <c r="C19" s="15"/>
      <c r="D19" s="15"/>
      <c r="E19" s="25" t="s">
        <v>52</v>
      </c>
      <c r="F19" s="26"/>
      <c r="G19" s="52">
        <v>0</v>
      </c>
      <c r="H19" s="52">
        <v>74.970097999999993</v>
      </c>
      <c r="I19" s="52">
        <v>48.591822999999998</v>
      </c>
      <c r="J19" s="49">
        <f t="shared" si="0"/>
        <v>2.9142121073481235E-2</v>
      </c>
      <c r="K19" s="49">
        <f t="shared" si="1"/>
        <v>-0.35185061382739558</v>
      </c>
      <c r="L19" s="49">
        <f t="shared" si="2"/>
        <v>0</v>
      </c>
      <c r="M19" s="12"/>
      <c r="N19" s="15"/>
      <c r="O19" s="14"/>
    </row>
    <row r="20" spans="2:15" ht="15.75" x14ac:dyDescent="0.25">
      <c r="B20" s="13"/>
      <c r="C20" s="15"/>
      <c r="D20" s="15"/>
      <c r="E20" s="25" t="s">
        <v>53</v>
      </c>
      <c r="F20" s="26"/>
      <c r="G20" s="52">
        <v>65.804152869999996</v>
      </c>
      <c r="H20" s="52">
        <v>96.069658480000001</v>
      </c>
      <c r="I20" s="52">
        <v>121.4314607</v>
      </c>
      <c r="J20" s="49">
        <f t="shared" si="0"/>
        <v>7.2826457444271617E-2</v>
      </c>
      <c r="K20" s="49">
        <f t="shared" si="1"/>
        <v>0.26399388340992047</v>
      </c>
      <c r="L20" s="49">
        <f t="shared" si="2"/>
        <v>0.13035688337363882</v>
      </c>
      <c r="M20" s="12"/>
      <c r="N20" s="15"/>
      <c r="O20" s="14"/>
    </row>
    <row r="21" spans="2:15" x14ac:dyDescent="0.25">
      <c r="B21" s="13"/>
      <c r="C21" s="15"/>
      <c r="D21" s="15"/>
      <c r="E21" s="25"/>
      <c r="F21" s="26" t="s">
        <v>1</v>
      </c>
      <c r="G21" s="27">
        <f>SUM(G14:G20)</f>
        <v>989.11232386999995</v>
      </c>
      <c r="H21" s="27">
        <f>SUM(H14:H20)</f>
        <v>1565.4266654799999</v>
      </c>
      <c r="I21" s="27">
        <f t="shared" ref="I21" si="3">SUM(I14:I20)</f>
        <v>1667.4085897</v>
      </c>
      <c r="J21" s="28">
        <f>SUM(J14:J20)</f>
        <v>1</v>
      </c>
      <c r="K21" s="28">
        <f>+I21/H21-1</f>
        <v>6.51464079850268E-2</v>
      </c>
      <c r="L21" s="28">
        <f t="shared" si="2"/>
        <v>0.11009279600401434</v>
      </c>
      <c r="M21" s="12"/>
      <c r="N21" s="15"/>
      <c r="O21" s="14"/>
    </row>
    <row r="22" spans="2:15" x14ac:dyDescent="0.25">
      <c r="B22" s="110"/>
      <c r="C22" s="18"/>
      <c r="D22" s="18"/>
      <c r="E22" s="160" t="s">
        <v>45</v>
      </c>
      <c r="F22" s="160"/>
      <c r="G22" s="160"/>
      <c r="H22" s="160"/>
      <c r="I22" s="160"/>
      <c r="J22" s="160"/>
      <c r="K22" s="160"/>
      <c r="L22" s="160"/>
      <c r="M22" s="18"/>
      <c r="N22" s="18"/>
      <c r="O22" s="111"/>
    </row>
    <row r="23" spans="2:15" x14ac:dyDescent="0.25">
      <c r="B23" s="110"/>
      <c r="C23" s="18"/>
      <c r="D23" s="18"/>
      <c r="E23" s="29" t="s">
        <v>11</v>
      </c>
      <c r="F23" s="29"/>
      <c r="G23" s="112"/>
      <c r="H23" s="112"/>
      <c r="I23" s="112"/>
      <c r="J23" s="112"/>
      <c r="K23" s="112"/>
      <c r="L23" s="18"/>
      <c r="M23" s="18"/>
      <c r="N23" s="18"/>
      <c r="O23" s="111"/>
    </row>
    <row r="24" spans="2:15" x14ac:dyDescent="0.25">
      <c r="B24" s="110"/>
      <c r="C24" s="18"/>
      <c r="D24" s="18"/>
      <c r="E24" s="29" t="s">
        <v>12</v>
      </c>
      <c r="F24" s="29"/>
      <c r="G24" s="112"/>
      <c r="H24" s="112"/>
      <c r="I24" s="112"/>
      <c r="J24" s="112"/>
      <c r="K24" s="112"/>
      <c r="L24" s="18"/>
      <c r="M24" s="18"/>
      <c r="N24" s="18"/>
      <c r="O24" s="111"/>
    </row>
    <row r="25" spans="2:15" x14ac:dyDescent="0.25"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5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</row>
    <row r="29" spans="2:15" x14ac:dyDescent="0.25">
      <c r="B29" s="110"/>
      <c r="C29" s="144" t="s">
        <v>13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11"/>
    </row>
    <row r="30" spans="2:15" ht="15" customHeight="1" x14ac:dyDescent="0.25">
      <c r="B30" s="110"/>
      <c r="C30" s="145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",FIXED(K43*100,1), "% del total,  equivalente a S/ ",FIXED(I43,1)," millones.")</f>
        <v>Los créditos directos en esta región ascendieron a S/ 1,512.2 millones al 31 de diciembre del 2017 creciendo 8.2% respecto al mismo mes del año previo. Los créditos a las Pequeñas y Microempresas representaron el 39.3% del total,  equivalente a S/ 594.4 millones.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11"/>
    </row>
    <row r="31" spans="2:15" x14ac:dyDescent="0.25">
      <c r="B31" s="110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11"/>
    </row>
    <row r="32" spans="2:15" x14ac:dyDescent="0.25">
      <c r="B32" s="1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11"/>
    </row>
    <row r="33" spans="2:15" x14ac:dyDescent="0.25">
      <c r="B33" s="110"/>
      <c r="C33" s="18"/>
      <c r="D33" s="18"/>
      <c r="E33" s="18"/>
      <c r="F33" s="150" t="s">
        <v>46</v>
      </c>
      <c r="G33" s="150"/>
      <c r="H33" s="150"/>
      <c r="I33" s="150"/>
      <c r="J33" s="150"/>
      <c r="K33" s="150"/>
      <c r="L33" s="18"/>
      <c r="M33" s="18"/>
      <c r="N33" s="18"/>
      <c r="O33" s="111"/>
    </row>
    <row r="34" spans="2:15" x14ac:dyDescent="0.25">
      <c r="B34" s="110"/>
      <c r="C34" s="18"/>
      <c r="D34" s="18"/>
      <c r="E34" s="18"/>
      <c r="F34" s="159" t="s">
        <v>3</v>
      </c>
      <c r="G34" s="159"/>
      <c r="H34" s="159"/>
      <c r="I34" s="159"/>
      <c r="J34" s="159"/>
      <c r="K34" s="159"/>
      <c r="L34" s="18"/>
      <c r="M34" s="18"/>
      <c r="N34" s="18"/>
      <c r="O34" s="111"/>
    </row>
    <row r="35" spans="2:15" x14ac:dyDescent="0.25">
      <c r="B35" s="13"/>
      <c r="C35" s="15"/>
      <c r="D35" s="15"/>
      <c r="E35" s="15"/>
      <c r="F35" s="164" t="s">
        <v>14</v>
      </c>
      <c r="G35" s="164"/>
      <c r="H35" s="34">
        <v>42705</v>
      </c>
      <c r="I35" s="35">
        <v>43070</v>
      </c>
      <c r="J35" s="36" t="s">
        <v>15</v>
      </c>
      <c r="K35" s="35" t="s">
        <v>42</v>
      </c>
      <c r="L35" s="15"/>
      <c r="M35" s="15"/>
      <c r="N35" s="15"/>
      <c r="O35" s="14"/>
    </row>
    <row r="36" spans="2:15" x14ac:dyDescent="0.25">
      <c r="B36" s="13"/>
      <c r="C36" s="15"/>
      <c r="D36" s="15"/>
      <c r="E36" s="15"/>
      <c r="F36" s="25" t="s">
        <v>16</v>
      </c>
      <c r="G36" s="26"/>
      <c r="H36" s="51">
        <v>3.6964230200000001</v>
      </c>
      <c r="I36" s="52">
        <v>1.0809678100000002</v>
      </c>
      <c r="J36" s="49">
        <f>+IFERROR(I36/H36-1,0)</f>
        <v>-0.70756382477025048</v>
      </c>
      <c r="K36" s="49">
        <f>+I36/I44</f>
        <v>7.1485397274913287E-4</v>
      </c>
      <c r="L36" s="15"/>
      <c r="M36" s="15"/>
      <c r="N36" s="15"/>
      <c r="O36" s="14"/>
    </row>
    <row r="37" spans="2:15" x14ac:dyDescent="0.25">
      <c r="B37" s="13"/>
      <c r="C37" s="15"/>
      <c r="D37" s="15"/>
      <c r="E37" s="15"/>
      <c r="F37" s="25" t="s">
        <v>17</v>
      </c>
      <c r="G37" s="26"/>
      <c r="H37" s="52">
        <v>46.506876000000005</v>
      </c>
      <c r="I37" s="52">
        <v>34.074896460000005</v>
      </c>
      <c r="J37" s="49">
        <f t="shared" ref="J37:J44" si="4">+IFERROR(I37/H37-1,0)</f>
        <v>-0.26731487060106984</v>
      </c>
      <c r="K37" s="49">
        <f>+I37/I44</f>
        <v>2.253404299379309E-2</v>
      </c>
      <c r="L37" s="15"/>
      <c r="M37" s="15"/>
      <c r="N37" s="15"/>
      <c r="O37" s="14"/>
    </row>
    <row r="38" spans="2:15" x14ac:dyDescent="0.25">
      <c r="B38" s="13"/>
      <c r="C38" s="15"/>
      <c r="D38" s="15"/>
      <c r="E38" s="15"/>
      <c r="F38" s="25" t="s">
        <v>18</v>
      </c>
      <c r="G38" s="26"/>
      <c r="H38" s="52">
        <v>255.98486936</v>
      </c>
      <c r="I38" s="52">
        <v>286.11673479000001</v>
      </c>
      <c r="J38" s="49">
        <f t="shared" si="4"/>
        <v>0.11770955644891878</v>
      </c>
      <c r="K38" s="49">
        <f>+I38/I44</f>
        <v>0.18921163298529814</v>
      </c>
      <c r="L38" s="15"/>
      <c r="M38" s="15"/>
      <c r="N38" s="15"/>
      <c r="O38" s="14"/>
    </row>
    <row r="39" spans="2:15" x14ac:dyDescent="0.25">
      <c r="B39" s="13"/>
      <c r="C39" s="15"/>
      <c r="D39" s="15"/>
      <c r="E39" s="15"/>
      <c r="F39" s="119" t="s">
        <v>19</v>
      </c>
      <c r="G39" s="120"/>
      <c r="H39" s="132">
        <v>370.79166570000007</v>
      </c>
      <c r="I39" s="132">
        <v>403.97034547999999</v>
      </c>
      <c r="J39" s="125">
        <f>+IFERROR(I39/H39-1,0)</f>
        <v>8.9480651398578415E-2</v>
      </c>
      <c r="K39" s="125">
        <f>+I39/I44</f>
        <v>0.26714931163326466</v>
      </c>
      <c r="L39" s="15"/>
      <c r="M39" s="15"/>
      <c r="N39" s="15"/>
      <c r="O39" s="14"/>
    </row>
    <row r="40" spans="2:15" x14ac:dyDescent="0.25">
      <c r="B40" s="13"/>
      <c r="C40" s="15"/>
      <c r="D40" s="15"/>
      <c r="E40" s="15"/>
      <c r="F40" s="119" t="s">
        <v>20</v>
      </c>
      <c r="G40" s="120"/>
      <c r="H40" s="132">
        <v>186.37647704000003</v>
      </c>
      <c r="I40" s="132">
        <v>190.46166416000003</v>
      </c>
      <c r="J40" s="125">
        <f>+IFERROR(I40/H40-1,0)</f>
        <v>2.191900600805563E-2</v>
      </c>
      <c r="K40" s="125">
        <f>+I40/I44</f>
        <v>0.12595405341551025</v>
      </c>
      <c r="L40" s="30"/>
      <c r="M40" s="16"/>
      <c r="N40" s="15"/>
      <c r="O40" s="14"/>
    </row>
    <row r="41" spans="2:15" x14ac:dyDescent="0.25">
      <c r="B41" s="13"/>
      <c r="C41" s="15"/>
      <c r="D41" s="15"/>
      <c r="E41" s="15"/>
      <c r="F41" s="25" t="s">
        <v>21</v>
      </c>
      <c r="G41" s="26"/>
      <c r="H41" s="52">
        <v>392.17644652999996</v>
      </c>
      <c r="I41" s="52">
        <v>447.80227387000002</v>
      </c>
      <c r="J41" s="49">
        <f>+IFERROR(I41/H41-1,0)</f>
        <v>0.14183877647977239</v>
      </c>
      <c r="K41" s="49">
        <f>+I41/I44</f>
        <v>0.29613576974328648</v>
      </c>
      <c r="L41" s="31"/>
      <c r="M41" s="32"/>
      <c r="N41" s="15"/>
      <c r="O41" s="14"/>
    </row>
    <row r="42" spans="2:15" x14ac:dyDescent="0.25">
      <c r="B42" s="13"/>
      <c r="C42" s="15"/>
      <c r="D42" s="15"/>
      <c r="E42" s="15"/>
      <c r="F42" s="25" t="s">
        <v>22</v>
      </c>
      <c r="G42" s="26"/>
      <c r="H42" s="52">
        <v>142.48383507999998</v>
      </c>
      <c r="I42" s="52">
        <v>148.64504105</v>
      </c>
      <c r="J42" s="49">
        <f>+IFERROR(I42/H42-1,0)</f>
        <v>4.3241438346607541E-2</v>
      </c>
      <c r="K42" s="49">
        <f>+I42/I44</f>
        <v>9.830033525609834E-2</v>
      </c>
      <c r="L42" s="15"/>
      <c r="M42" s="15"/>
      <c r="N42" s="15"/>
      <c r="O42" s="14"/>
    </row>
    <row r="43" spans="2:15" x14ac:dyDescent="0.25">
      <c r="B43" s="13"/>
      <c r="C43" s="15"/>
      <c r="D43" s="15"/>
      <c r="E43" s="15"/>
      <c r="F43" s="121" t="s">
        <v>85</v>
      </c>
      <c r="G43" s="122"/>
      <c r="H43" s="123">
        <f>+H39+H40</f>
        <v>557.16814274000012</v>
      </c>
      <c r="I43" s="123">
        <f>+I39+I40</f>
        <v>594.43200964000005</v>
      </c>
      <c r="J43" s="124">
        <f>+IFERROR(I43/H43-1,0)</f>
        <v>6.6880828320058816E-2</v>
      </c>
      <c r="K43" s="124">
        <f>+I43/I44</f>
        <v>0.39310336504877491</v>
      </c>
      <c r="L43" s="15"/>
      <c r="M43" s="15"/>
      <c r="N43" s="15"/>
      <c r="O43" s="14"/>
    </row>
    <row r="44" spans="2:15" x14ac:dyDescent="0.25">
      <c r="B44" s="13"/>
      <c r="C44" s="15"/>
      <c r="D44" s="15"/>
      <c r="E44" s="15"/>
      <c r="F44" s="37" t="s">
        <v>23</v>
      </c>
      <c r="G44" s="38"/>
      <c r="H44" s="27">
        <f>SUM(H36:H42)</f>
        <v>1398.0165927300002</v>
      </c>
      <c r="I44" s="27">
        <f>SUM(I36:I42)</f>
        <v>1512.1519236199999</v>
      </c>
      <c r="J44" s="28">
        <f t="shared" si="4"/>
        <v>8.1640898601296419E-2</v>
      </c>
      <c r="K44" s="28">
        <f>SUM(K36:K42)-K43</f>
        <v>0.60689663495122503</v>
      </c>
      <c r="L44" s="15"/>
      <c r="M44" s="15"/>
      <c r="N44" s="15"/>
      <c r="O44" s="14"/>
    </row>
    <row r="45" spans="2:15" x14ac:dyDescent="0.25">
      <c r="B45" s="110"/>
      <c r="C45" s="18"/>
      <c r="D45" s="18"/>
      <c r="E45" s="18"/>
      <c r="F45" s="154" t="s">
        <v>10</v>
      </c>
      <c r="G45" s="154"/>
      <c r="H45" s="154"/>
      <c r="I45" s="154"/>
      <c r="J45" s="154"/>
      <c r="K45" s="154"/>
      <c r="L45" s="18"/>
      <c r="M45" s="18"/>
      <c r="N45" s="18"/>
      <c r="O45" s="111"/>
    </row>
    <row r="46" spans="2:15" x14ac:dyDescent="0.25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/>
    </row>
    <row r="47" spans="2:15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15" x14ac:dyDescent="0.25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</row>
    <row r="50" spans="2:15" x14ac:dyDescent="0.25">
      <c r="B50" s="110"/>
      <c r="C50" s="144" t="s">
        <v>24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11"/>
    </row>
    <row r="51" spans="2:15" ht="15" customHeight="1" x14ac:dyDescent="0.25">
      <c r="B51" s="110"/>
      <c r="C51" s="145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212.4 millones a diciembre del 2012 a S/ 404.0 millones a diciembre del 2017, en el mismo sentido en las microempresas el crédito paso de S/ 147.1 millones el 2012 a S/ 190.5 millones el 2017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11"/>
    </row>
    <row r="52" spans="2:15" x14ac:dyDescent="0.25">
      <c r="B52" s="110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11"/>
    </row>
    <row r="53" spans="2:15" x14ac:dyDescent="0.25">
      <c r="B53" s="110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1"/>
    </row>
    <row r="54" spans="2:15" x14ac:dyDescent="0.25">
      <c r="B54" s="110"/>
      <c r="C54" s="112"/>
      <c r="D54" s="112"/>
      <c r="E54" s="150" t="s">
        <v>48</v>
      </c>
      <c r="F54" s="150"/>
      <c r="G54" s="150"/>
      <c r="H54" s="150"/>
      <c r="I54" s="150"/>
      <c r="J54" s="150"/>
      <c r="K54" s="150"/>
      <c r="L54" s="112"/>
      <c r="M54" s="112"/>
      <c r="N54" s="112"/>
      <c r="O54" s="111"/>
    </row>
    <row r="55" spans="2:15" x14ac:dyDescent="0.25">
      <c r="B55" s="110"/>
      <c r="C55" s="112"/>
      <c r="D55" s="112"/>
      <c r="E55" s="156" t="s">
        <v>3</v>
      </c>
      <c r="F55" s="156"/>
      <c r="G55" s="156"/>
      <c r="H55" s="156"/>
      <c r="I55" s="156"/>
      <c r="J55" s="156"/>
      <c r="K55" s="156"/>
      <c r="L55" s="112"/>
      <c r="M55" s="112"/>
      <c r="N55" s="112"/>
      <c r="O55" s="111"/>
    </row>
    <row r="56" spans="2:15" x14ac:dyDescent="0.25">
      <c r="B56" s="13"/>
      <c r="C56" s="16"/>
      <c r="D56" s="16"/>
      <c r="E56" s="39" t="s">
        <v>47</v>
      </c>
      <c r="F56" s="39" t="s">
        <v>25</v>
      </c>
      <c r="G56" s="39" t="s">
        <v>15</v>
      </c>
      <c r="H56" s="39" t="s">
        <v>20</v>
      </c>
      <c r="I56" s="39" t="s">
        <v>15</v>
      </c>
      <c r="J56" s="39" t="s">
        <v>26</v>
      </c>
      <c r="K56" s="39" t="s">
        <v>15</v>
      </c>
      <c r="L56" s="16"/>
      <c r="M56" s="16"/>
      <c r="N56" s="16"/>
      <c r="O56" s="14"/>
    </row>
    <row r="57" spans="2:15" x14ac:dyDescent="0.25">
      <c r="B57" s="13"/>
      <c r="C57" s="16"/>
      <c r="D57" s="16"/>
      <c r="E57" s="40">
        <v>2011</v>
      </c>
      <c r="F57" s="44">
        <v>160.92383000000001</v>
      </c>
      <c r="G57" s="41" t="s">
        <v>27</v>
      </c>
      <c r="H57" s="43">
        <v>118.37857000000001</v>
      </c>
      <c r="I57" s="41" t="s">
        <v>27</v>
      </c>
      <c r="J57" s="43">
        <f>+H57+F57</f>
        <v>279.30240000000003</v>
      </c>
      <c r="K57" s="41" t="s">
        <v>27</v>
      </c>
      <c r="L57" s="16"/>
      <c r="M57" s="16"/>
      <c r="N57" s="16"/>
      <c r="O57" s="14"/>
    </row>
    <row r="58" spans="2:15" x14ac:dyDescent="0.25">
      <c r="B58" s="13"/>
      <c r="C58" s="16"/>
      <c r="D58" s="16"/>
      <c r="E58" s="40">
        <v>2012</v>
      </c>
      <c r="F58" s="44">
        <v>212.37702454000001</v>
      </c>
      <c r="G58" s="41">
        <f t="shared" ref="G58:I62" si="5">+F58/F57-1</f>
        <v>0.31973632829892251</v>
      </c>
      <c r="H58" s="43">
        <v>147.14881257000002</v>
      </c>
      <c r="I58" s="41">
        <f t="shared" si="5"/>
        <v>0.24303590227521754</v>
      </c>
      <c r="J58" s="43">
        <f t="shared" ref="J58:J63" si="6">+H58+F58</f>
        <v>359.52583711</v>
      </c>
      <c r="K58" s="41">
        <f t="shared" ref="K58:K62" si="7">+J58/J57-1</f>
        <v>0.28722788314744152</v>
      </c>
      <c r="L58" s="16"/>
      <c r="M58" s="16"/>
      <c r="N58" s="16"/>
      <c r="O58" s="14"/>
    </row>
    <row r="59" spans="2:15" x14ac:dyDescent="0.25">
      <c r="B59" s="13"/>
      <c r="C59" s="16"/>
      <c r="D59" s="16"/>
      <c r="E59" s="40">
        <v>2013</v>
      </c>
      <c r="F59" s="44">
        <v>235.89282826000002</v>
      </c>
      <c r="G59" s="41">
        <f t="shared" si="5"/>
        <v>0.11072668416432663</v>
      </c>
      <c r="H59" s="43">
        <v>145.44301084</v>
      </c>
      <c r="I59" s="41">
        <f t="shared" si="5"/>
        <v>-1.1592358104748901E-2</v>
      </c>
      <c r="J59" s="43">
        <f t="shared" si="6"/>
        <v>381.33583910000004</v>
      </c>
      <c r="K59" s="41">
        <f t="shared" si="7"/>
        <v>6.066323957498243E-2</v>
      </c>
      <c r="L59" s="16"/>
      <c r="M59" s="16"/>
      <c r="N59" s="16"/>
      <c r="O59" s="14"/>
    </row>
    <row r="60" spans="2:15" x14ac:dyDescent="0.25">
      <c r="B60" s="13"/>
      <c r="C60" s="16"/>
      <c r="D60" s="16"/>
      <c r="E60" s="40">
        <v>2014</v>
      </c>
      <c r="F60" s="44">
        <v>245.64374841999998</v>
      </c>
      <c r="G60" s="41">
        <f>+F60/F59-1</f>
        <v>4.1336229812177772E-2</v>
      </c>
      <c r="H60" s="43">
        <v>150.88632131999998</v>
      </c>
      <c r="I60" s="41">
        <f t="shared" si="5"/>
        <v>3.742572742796213E-2</v>
      </c>
      <c r="J60" s="43">
        <f t="shared" si="6"/>
        <v>396.53006973999993</v>
      </c>
      <c r="K60" s="41">
        <f t="shared" si="7"/>
        <v>3.9844748597090085E-2</v>
      </c>
      <c r="L60" s="16"/>
      <c r="M60" s="16"/>
      <c r="N60" s="16"/>
      <c r="O60" s="14"/>
    </row>
    <row r="61" spans="2:15" x14ac:dyDescent="0.25">
      <c r="B61" s="13"/>
      <c r="C61" s="16"/>
      <c r="D61" s="16"/>
      <c r="E61" s="40">
        <v>2015</v>
      </c>
      <c r="F61" s="44">
        <v>272.05568022</v>
      </c>
      <c r="G61" s="41">
        <f t="shared" si="5"/>
        <v>0.10752128629319357</v>
      </c>
      <c r="H61" s="43">
        <v>155.06640328999998</v>
      </c>
      <c r="I61" s="41">
        <f t="shared" si="5"/>
        <v>2.7703518340372879E-2</v>
      </c>
      <c r="J61" s="43">
        <f t="shared" si="6"/>
        <v>427.12208350999998</v>
      </c>
      <c r="K61" s="41">
        <f t="shared" si="7"/>
        <v>7.7149291074088966E-2</v>
      </c>
      <c r="L61" s="16"/>
      <c r="M61" s="16"/>
      <c r="N61" s="16"/>
      <c r="O61" s="14"/>
    </row>
    <row r="62" spans="2:15" x14ac:dyDescent="0.25">
      <c r="B62" s="110"/>
      <c r="C62" s="112"/>
      <c r="D62" s="112"/>
      <c r="E62" s="40">
        <v>2016</v>
      </c>
      <c r="F62" s="44">
        <f>+D90</f>
        <v>370.79166569999995</v>
      </c>
      <c r="G62" s="41">
        <f t="shared" si="5"/>
        <v>0.36292565330801518</v>
      </c>
      <c r="H62" s="43">
        <f>+J90</f>
        <v>186.37647704</v>
      </c>
      <c r="I62" s="41">
        <f t="shared" si="5"/>
        <v>0.20191397417946799</v>
      </c>
      <c r="J62" s="43">
        <f t="shared" si="6"/>
        <v>557.16814273999989</v>
      </c>
      <c r="K62" s="41">
        <f t="shared" si="7"/>
        <v>0.30447046465335759</v>
      </c>
      <c r="L62" s="112"/>
      <c r="M62" s="112"/>
      <c r="N62" s="112"/>
      <c r="O62" s="111"/>
    </row>
    <row r="63" spans="2:15" x14ac:dyDescent="0.25">
      <c r="B63" s="110"/>
      <c r="C63" s="112"/>
      <c r="D63" s="112"/>
      <c r="E63" s="40">
        <v>2017</v>
      </c>
      <c r="F63" s="44">
        <f>+E90</f>
        <v>403.97034547999993</v>
      </c>
      <c r="G63" s="41">
        <f>+F63/F61-1</f>
        <v>0.48488112857384968</v>
      </c>
      <c r="H63" s="43">
        <f>+K90</f>
        <v>190.46166416000005</v>
      </c>
      <c r="I63" s="41">
        <f>+H63/H61-1</f>
        <v>0.22825873380067407</v>
      </c>
      <c r="J63" s="43">
        <f t="shared" si="6"/>
        <v>594.43200963999993</v>
      </c>
      <c r="K63" s="41">
        <f>+J63/J61-1</f>
        <v>0.39171452984842636</v>
      </c>
      <c r="L63" s="112"/>
      <c r="M63" s="112"/>
      <c r="N63" s="112"/>
      <c r="O63" s="111"/>
    </row>
    <row r="64" spans="2:15" x14ac:dyDescent="0.25">
      <c r="B64" s="110"/>
      <c r="C64" s="112"/>
      <c r="D64" s="112"/>
      <c r="E64" s="148" t="s">
        <v>28</v>
      </c>
      <c r="F64" s="148"/>
      <c r="G64" s="148"/>
      <c r="H64" s="148"/>
      <c r="I64" s="148"/>
      <c r="J64" s="148"/>
      <c r="K64" s="148"/>
      <c r="L64" s="112"/>
      <c r="M64" s="112"/>
      <c r="N64" s="112"/>
      <c r="O64" s="111"/>
    </row>
    <row r="65" spans="2:15" x14ac:dyDescent="0.25">
      <c r="B65" s="110"/>
      <c r="C65" s="112"/>
      <c r="D65" s="112"/>
      <c r="E65" s="112"/>
      <c r="F65" s="126"/>
      <c r="G65" s="127"/>
      <c r="H65" s="127"/>
      <c r="I65" s="127"/>
      <c r="J65" s="112"/>
      <c r="K65" s="127"/>
      <c r="L65" s="112"/>
      <c r="M65" s="112"/>
      <c r="N65" s="112"/>
      <c r="O65" s="111"/>
    </row>
    <row r="66" spans="2:15" x14ac:dyDescent="0.25">
      <c r="B66" s="110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1"/>
    </row>
    <row r="67" spans="2:15" ht="15" customHeight="1" x14ac:dyDescent="0.25">
      <c r="B67" s="110"/>
      <c r="C67" s="145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48.5% respeto a diciembre del 2016, mientras que en las microempresas creció en 22.8% el mismo periodo de comparación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11"/>
    </row>
    <row r="68" spans="2:15" x14ac:dyDescent="0.25">
      <c r="B68" s="110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11"/>
    </row>
    <row r="69" spans="2:15" x14ac:dyDescent="0.25">
      <c r="B69" s="110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1"/>
    </row>
    <row r="70" spans="2:15" x14ac:dyDescent="0.25">
      <c r="B70" s="110"/>
      <c r="C70" s="112"/>
      <c r="D70" s="112"/>
      <c r="E70" s="112"/>
      <c r="F70" s="155" t="s">
        <v>51</v>
      </c>
      <c r="G70" s="155"/>
      <c r="H70" s="155"/>
      <c r="I70" s="155"/>
      <c r="J70" s="155"/>
      <c r="K70" s="112"/>
      <c r="L70" s="112"/>
      <c r="M70" s="112"/>
      <c r="N70" s="112"/>
      <c r="O70" s="111"/>
    </row>
    <row r="71" spans="2:15" x14ac:dyDescent="0.25">
      <c r="B71" s="110"/>
      <c r="C71" s="112"/>
      <c r="D71" s="112"/>
      <c r="E71" s="112"/>
      <c r="F71" s="156" t="s">
        <v>49</v>
      </c>
      <c r="G71" s="156"/>
      <c r="H71" s="156"/>
      <c r="I71" s="156"/>
      <c r="J71" s="156"/>
      <c r="K71" s="112"/>
      <c r="L71" s="112"/>
      <c r="M71" s="112"/>
      <c r="N71" s="112"/>
      <c r="O71" s="111"/>
    </row>
    <row r="72" spans="2:15" x14ac:dyDescent="0.25">
      <c r="B72" s="13"/>
      <c r="C72" s="16"/>
      <c r="D72" s="16"/>
      <c r="E72" s="16"/>
      <c r="F72" s="39" t="s">
        <v>31</v>
      </c>
      <c r="G72" s="39">
        <v>42705</v>
      </c>
      <c r="H72" s="39">
        <v>43070</v>
      </c>
      <c r="I72" s="39" t="s">
        <v>15</v>
      </c>
      <c r="J72" s="39" t="s">
        <v>50</v>
      </c>
      <c r="K72" s="16"/>
      <c r="L72" s="16"/>
      <c r="M72" s="16"/>
      <c r="N72" s="16"/>
      <c r="O72" s="14"/>
    </row>
    <row r="73" spans="2:15" x14ac:dyDescent="0.25">
      <c r="B73" s="110"/>
      <c r="C73" s="112"/>
      <c r="D73" s="112"/>
      <c r="E73" s="112"/>
      <c r="F73" s="42" t="s">
        <v>5</v>
      </c>
      <c r="G73" s="44">
        <f>+D85+J85</f>
        <v>203.39975683</v>
      </c>
      <c r="H73" s="44">
        <f t="shared" ref="H73:H77" si="8">+E85+K85</f>
        <v>224.80842224999998</v>
      </c>
      <c r="I73" s="46">
        <f>+H73/G73-1</f>
        <v>0.10525413478194667</v>
      </c>
      <c r="J73" s="46">
        <f>+H73/$H$78</f>
        <v>0.37819030369200424</v>
      </c>
      <c r="K73" s="112"/>
      <c r="L73" s="112"/>
      <c r="M73" s="112"/>
      <c r="N73" s="112"/>
      <c r="O73" s="111"/>
    </row>
    <row r="74" spans="2:15" x14ac:dyDescent="0.25">
      <c r="B74" s="110"/>
      <c r="C74" s="112"/>
      <c r="D74" s="112"/>
      <c r="E74" s="112"/>
      <c r="F74" s="42" t="s">
        <v>33</v>
      </c>
      <c r="G74" s="44">
        <f t="shared" ref="G74:G77" si="9">+D86+J86</f>
        <v>249.59557257999998</v>
      </c>
      <c r="H74" s="44">
        <f t="shared" si="8"/>
        <v>238.82067488000004</v>
      </c>
      <c r="I74" s="46">
        <f t="shared" ref="I74:I78" si="10">+H74/G74-1</f>
        <v>-4.3169426398965371E-2</v>
      </c>
      <c r="J74" s="46">
        <f t="shared" ref="J74:J77" si="11">+H74/$H$78</f>
        <v>0.4017628105603443</v>
      </c>
      <c r="K74" s="112"/>
      <c r="L74" s="112"/>
      <c r="M74" s="112"/>
      <c r="N74" s="112"/>
      <c r="O74" s="111"/>
    </row>
    <row r="75" spans="2:15" x14ac:dyDescent="0.25">
      <c r="B75" s="110"/>
      <c r="C75" s="112"/>
      <c r="D75" s="112"/>
      <c r="E75" s="112"/>
      <c r="F75" s="42" t="s">
        <v>34</v>
      </c>
      <c r="G75" s="44">
        <f t="shared" si="9"/>
        <v>0</v>
      </c>
      <c r="H75" s="44">
        <f t="shared" si="8"/>
        <v>36.7150508</v>
      </c>
      <c r="I75" s="46" t="e">
        <f t="shared" si="10"/>
        <v>#DIV/0!</v>
      </c>
      <c r="J75" s="46">
        <f t="shared" si="11"/>
        <v>6.1764928880992429E-2</v>
      </c>
      <c r="K75" s="112"/>
      <c r="L75" s="112"/>
      <c r="M75" s="112"/>
      <c r="N75" s="112"/>
      <c r="O75" s="111"/>
    </row>
    <row r="76" spans="2:15" x14ac:dyDescent="0.25">
      <c r="B76" s="110"/>
      <c r="C76" s="112"/>
      <c r="D76" s="112"/>
      <c r="E76" s="112"/>
      <c r="F76" s="42" t="s">
        <v>9</v>
      </c>
      <c r="G76" s="44">
        <f t="shared" si="9"/>
        <v>19.460336849999997</v>
      </c>
      <c r="H76" s="44">
        <f t="shared" si="8"/>
        <v>0</v>
      </c>
      <c r="I76" s="46">
        <f t="shared" si="10"/>
        <v>-1</v>
      </c>
      <c r="J76" s="46">
        <f t="shared" si="11"/>
        <v>0</v>
      </c>
      <c r="K76" s="112"/>
      <c r="L76" s="112"/>
      <c r="M76" s="112"/>
      <c r="N76" s="112"/>
      <c r="O76" s="111"/>
    </row>
    <row r="77" spans="2:15" x14ac:dyDescent="0.25">
      <c r="B77" s="110"/>
      <c r="C77" s="112"/>
      <c r="D77" s="112"/>
      <c r="E77" s="112"/>
      <c r="F77" s="42" t="s">
        <v>32</v>
      </c>
      <c r="G77" s="44">
        <f t="shared" si="9"/>
        <v>84.712476479999992</v>
      </c>
      <c r="H77" s="44">
        <f t="shared" si="8"/>
        <v>94.087861709999999</v>
      </c>
      <c r="I77" s="46">
        <f t="shared" si="10"/>
        <v>0.11067301558836462</v>
      </c>
      <c r="J77" s="46">
        <f t="shared" si="11"/>
        <v>0.15828195686665916</v>
      </c>
      <c r="K77" s="112"/>
      <c r="L77" s="112"/>
      <c r="M77" s="112"/>
      <c r="N77" s="112"/>
      <c r="O77" s="111"/>
    </row>
    <row r="78" spans="2:15" x14ac:dyDescent="0.25">
      <c r="B78" s="110"/>
      <c r="C78" s="112"/>
      <c r="D78" s="112"/>
      <c r="E78" s="112"/>
      <c r="F78" s="128" t="s">
        <v>1</v>
      </c>
      <c r="G78" s="129">
        <f>SUM(G73:G77)</f>
        <v>557.16814273999989</v>
      </c>
      <c r="H78" s="129">
        <f>SUM(H73:H77)</f>
        <v>594.43200963999993</v>
      </c>
      <c r="I78" s="130">
        <f t="shared" si="10"/>
        <v>6.6880828320059038E-2</v>
      </c>
      <c r="J78" s="61">
        <f>SUM(J73:J77)</f>
        <v>1.0000000000000002</v>
      </c>
      <c r="K78" s="112"/>
      <c r="L78" s="112"/>
      <c r="M78" s="112"/>
      <c r="N78" s="112"/>
      <c r="O78" s="111"/>
    </row>
    <row r="79" spans="2:15" x14ac:dyDescent="0.25">
      <c r="B79" s="110"/>
      <c r="C79" s="112"/>
      <c r="D79" s="112"/>
      <c r="E79" s="112"/>
      <c r="F79" s="163" t="s">
        <v>35</v>
      </c>
      <c r="G79" s="163"/>
      <c r="H79" s="163"/>
      <c r="I79" s="163"/>
      <c r="J79" s="163"/>
      <c r="K79" s="112"/>
      <c r="L79" s="112"/>
      <c r="M79" s="112"/>
      <c r="N79" s="112"/>
      <c r="O79" s="111"/>
    </row>
    <row r="80" spans="2:15" x14ac:dyDescent="0.25">
      <c r="B80" s="110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1"/>
    </row>
    <row r="81" spans="2:15" x14ac:dyDescent="0.25">
      <c r="B81" s="110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1"/>
    </row>
    <row r="82" spans="2:15" x14ac:dyDescent="0.25">
      <c r="B82" s="110"/>
      <c r="C82" s="155" t="s">
        <v>29</v>
      </c>
      <c r="D82" s="155"/>
      <c r="E82" s="155"/>
      <c r="F82" s="155"/>
      <c r="G82" s="155"/>
      <c r="H82" s="112"/>
      <c r="I82" s="155" t="s">
        <v>30</v>
      </c>
      <c r="J82" s="155"/>
      <c r="K82" s="155"/>
      <c r="L82" s="155"/>
      <c r="M82" s="155"/>
      <c r="N82" s="112"/>
      <c r="O82" s="111"/>
    </row>
    <row r="83" spans="2:15" x14ac:dyDescent="0.25">
      <c r="B83" s="110"/>
      <c r="C83" s="156" t="s">
        <v>49</v>
      </c>
      <c r="D83" s="156"/>
      <c r="E83" s="156"/>
      <c r="F83" s="156"/>
      <c r="G83" s="156"/>
      <c r="H83" s="112"/>
      <c r="I83" s="156" t="s">
        <v>49</v>
      </c>
      <c r="J83" s="156"/>
      <c r="K83" s="156"/>
      <c r="L83" s="156"/>
      <c r="M83" s="156"/>
      <c r="N83" s="112"/>
      <c r="O83" s="111"/>
    </row>
    <row r="84" spans="2:15" x14ac:dyDescent="0.25">
      <c r="B84" s="13"/>
      <c r="C84" s="39" t="s">
        <v>31</v>
      </c>
      <c r="D84" s="39">
        <v>42705</v>
      </c>
      <c r="E84" s="39">
        <v>43070</v>
      </c>
      <c r="F84" s="39" t="s">
        <v>15</v>
      </c>
      <c r="G84" s="39" t="s">
        <v>50</v>
      </c>
      <c r="H84" s="16"/>
      <c r="I84" s="39" t="s">
        <v>31</v>
      </c>
      <c r="J84" s="39">
        <v>42705</v>
      </c>
      <c r="K84" s="39">
        <v>43070</v>
      </c>
      <c r="L84" s="39" t="s">
        <v>15</v>
      </c>
      <c r="M84" s="39" t="s">
        <v>50</v>
      </c>
      <c r="N84" s="16"/>
      <c r="O84" s="14"/>
    </row>
    <row r="85" spans="2:15" x14ac:dyDescent="0.25">
      <c r="B85" s="13"/>
      <c r="C85" s="42" t="s">
        <v>5</v>
      </c>
      <c r="D85" s="44">
        <v>158.32836197</v>
      </c>
      <c r="E85" s="44">
        <v>180.48497320999996</v>
      </c>
      <c r="F85" s="46">
        <f t="shared" ref="F85:F90" si="12">+IFERROR(E85/D85-1,0)</f>
        <v>0.1399408859178255</v>
      </c>
      <c r="G85" s="46">
        <f>+E85/$E$90</f>
        <v>0.44677777769936716</v>
      </c>
      <c r="H85" s="16"/>
      <c r="I85" s="42" t="s">
        <v>5</v>
      </c>
      <c r="J85" s="44">
        <v>45.071394859999998</v>
      </c>
      <c r="K85" s="43">
        <v>44.32344904</v>
      </c>
      <c r="L85" s="46">
        <f t="shared" ref="L85:L90" si="13">+K85/J85-1</f>
        <v>-1.6594689876433977E-2</v>
      </c>
      <c r="M85" s="46">
        <f>+K85/$K$90</f>
        <v>0.23271585510649245</v>
      </c>
      <c r="N85" s="16"/>
      <c r="O85" s="14"/>
    </row>
    <row r="86" spans="2:15" x14ac:dyDescent="0.25">
      <c r="B86" s="13"/>
      <c r="C86" s="42" t="s">
        <v>33</v>
      </c>
      <c r="D86" s="44">
        <v>158.51315464999999</v>
      </c>
      <c r="E86" s="44">
        <v>159.18992464000002</v>
      </c>
      <c r="F86" s="46">
        <f t="shared" si="12"/>
        <v>4.2694878636055922E-3</v>
      </c>
      <c r="G86" s="46">
        <f>+E86/$E$90</f>
        <v>0.39406339208104402</v>
      </c>
      <c r="H86" s="16"/>
      <c r="I86" s="42" t="s">
        <v>33</v>
      </c>
      <c r="J86" s="44">
        <v>91.082417929999991</v>
      </c>
      <c r="K86" s="43">
        <v>79.630750240000026</v>
      </c>
      <c r="L86" s="46">
        <f t="shared" si="13"/>
        <v>-0.12572863073091634</v>
      </c>
      <c r="M86" s="46">
        <f>+K86/$K$90</f>
        <v>0.41809332387805387</v>
      </c>
      <c r="N86" s="16"/>
      <c r="O86" s="14"/>
    </row>
    <row r="87" spans="2:15" x14ac:dyDescent="0.25">
      <c r="B87" s="13"/>
      <c r="C87" s="42" t="s">
        <v>34</v>
      </c>
      <c r="D87" s="44">
        <v>0</v>
      </c>
      <c r="E87" s="44">
        <v>13.37882589</v>
      </c>
      <c r="F87" s="46">
        <f t="shared" si="12"/>
        <v>0</v>
      </c>
      <c r="G87" s="46">
        <f>+E87/$E$90</f>
        <v>3.3118336629643447E-2</v>
      </c>
      <c r="H87" s="16"/>
      <c r="I87" s="42" t="s">
        <v>34</v>
      </c>
      <c r="J87" s="44">
        <v>0</v>
      </c>
      <c r="K87" s="43">
        <v>23.336224910000002</v>
      </c>
      <c r="L87" s="46" t="e">
        <f t="shared" si="13"/>
        <v>#DIV/0!</v>
      </c>
      <c r="M87" s="46">
        <f>+K87/$K$90</f>
        <v>0.1225245248849452</v>
      </c>
      <c r="N87" s="16"/>
      <c r="O87" s="14"/>
    </row>
    <row r="88" spans="2:15" x14ac:dyDescent="0.25">
      <c r="B88" s="13"/>
      <c r="C88" s="42" t="s">
        <v>9</v>
      </c>
      <c r="D88" s="44">
        <v>6.9775391500000001</v>
      </c>
      <c r="E88" s="44">
        <v>0</v>
      </c>
      <c r="F88" s="46">
        <f t="shared" si="12"/>
        <v>-1</v>
      </c>
      <c r="G88" s="46">
        <f>+E88/$E$90</f>
        <v>0</v>
      </c>
      <c r="H88" s="16"/>
      <c r="I88" s="42" t="s">
        <v>9</v>
      </c>
      <c r="J88" s="44">
        <v>12.482797699999999</v>
      </c>
      <c r="K88" s="43">
        <v>0</v>
      </c>
      <c r="L88" s="46">
        <f t="shared" si="13"/>
        <v>-1</v>
      </c>
      <c r="M88" s="46">
        <f>+K88/$K$90</f>
        <v>0</v>
      </c>
      <c r="N88" s="16"/>
      <c r="O88" s="14"/>
    </row>
    <row r="89" spans="2:15" x14ac:dyDescent="0.25">
      <c r="B89" s="13"/>
      <c r="C89" s="42" t="s">
        <v>32</v>
      </c>
      <c r="D89" s="44">
        <v>46.972609929999997</v>
      </c>
      <c r="E89" s="44">
        <v>50.916621740000004</v>
      </c>
      <c r="F89" s="46">
        <f t="shared" si="12"/>
        <v>8.3964076424058343E-2</v>
      </c>
      <c r="G89" s="46">
        <f t="shared" ref="G89" si="14">+E89/$E$90</f>
        <v>0.12604049358994551</v>
      </c>
      <c r="H89" s="16"/>
      <c r="I89" s="42" t="s">
        <v>32</v>
      </c>
      <c r="J89" s="44">
        <v>37.739866550000002</v>
      </c>
      <c r="K89" s="43">
        <v>43.171239970000002</v>
      </c>
      <c r="L89" s="46">
        <f t="shared" si="13"/>
        <v>0.14391607381028226</v>
      </c>
      <c r="M89" s="46">
        <f t="shared" ref="M89" si="15">+K89/$K$90</f>
        <v>0.22666629613050834</v>
      </c>
      <c r="N89" s="16"/>
      <c r="O89" s="14"/>
    </row>
    <row r="90" spans="2:15" x14ac:dyDescent="0.25">
      <c r="B90" s="13"/>
      <c r="C90" s="42" t="s">
        <v>1</v>
      </c>
      <c r="D90" s="44">
        <f>SUM(D85:D89)</f>
        <v>370.79166569999995</v>
      </c>
      <c r="E90" s="44">
        <f>SUM(E85:E89)</f>
        <v>403.97034547999993</v>
      </c>
      <c r="F90" s="45">
        <f t="shared" si="12"/>
        <v>8.9480651398578637E-2</v>
      </c>
      <c r="G90" s="46">
        <f>SUM(G85:G89)</f>
        <v>1.0000000000000002</v>
      </c>
      <c r="H90" s="16"/>
      <c r="I90" s="42" t="s">
        <v>1</v>
      </c>
      <c r="J90" s="44">
        <f>SUM(J85:J89)</f>
        <v>186.37647704</v>
      </c>
      <c r="K90" s="43">
        <f>SUM(K85:K89)</f>
        <v>190.46166416000005</v>
      </c>
      <c r="L90" s="46">
        <f t="shared" si="13"/>
        <v>2.1919006008055852E-2</v>
      </c>
      <c r="M90" s="46">
        <f>SUM(M85:M89)</f>
        <v>0.99999999999999978</v>
      </c>
      <c r="N90" s="16"/>
      <c r="O90" s="14"/>
    </row>
    <row r="91" spans="2:15" x14ac:dyDescent="0.25">
      <c r="B91" s="13"/>
      <c r="C91" s="163" t="s">
        <v>35</v>
      </c>
      <c r="D91" s="163"/>
      <c r="E91" s="163"/>
      <c r="F91" s="163"/>
      <c r="G91" s="163"/>
      <c r="H91" s="16"/>
      <c r="I91" s="163" t="s">
        <v>35</v>
      </c>
      <c r="J91" s="163"/>
      <c r="K91" s="163"/>
      <c r="L91" s="163"/>
      <c r="M91" s="163"/>
      <c r="N91" s="16"/>
      <c r="O91" s="14"/>
    </row>
    <row r="92" spans="2:15" x14ac:dyDescent="0.25"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</row>
    <row r="93" spans="2:15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2:15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2:15" x14ac:dyDescent="0.25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8"/>
    </row>
    <row r="96" spans="2:15" x14ac:dyDescent="0.25">
      <c r="B96" s="110"/>
      <c r="C96" s="144" t="s">
        <v>41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11"/>
    </row>
    <row r="97" spans="2:15" ht="15" customHeight="1" x14ac:dyDescent="0.25">
      <c r="B97" s="110"/>
      <c r="C97" s="145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3.1% en diciembre del 2012 a  5.0% a diciembre del 2017.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11"/>
    </row>
    <row r="98" spans="2:15" x14ac:dyDescent="0.25">
      <c r="B98" s="110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11"/>
    </row>
    <row r="99" spans="2:15" x14ac:dyDescent="0.25">
      <c r="B99" s="110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1"/>
    </row>
    <row r="100" spans="2:15" x14ac:dyDescent="0.25">
      <c r="B100" s="110"/>
      <c r="C100" s="112"/>
      <c r="D100" s="146" t="s">
        <v>36</v>
      </c>
      <c r="E100" s="146"/>
      <c r="F100" s="146"/>
      <c r="G100" s="146"/>
      <c r="H100" s="146"/>
      <c r="I100" s="146"/>
      <c r="J100" s="146"/>
      <c r="K100" s="146"/>
      <c r="L100" s="146"/>
      <c r="M100" s="112"/>
      <c r="N100" s="112"/>
      <c r="O100" s="111"/>
    </row>
    <row r="101" spans="2:15" x14ac:dyDescent="0.25">
      <c r="B101" s="110"/>
      <c r="C101" s="112"/>
      <c r="D101" s="147" t="s">
        <v>37</v>
      </c>
      <c r="E101" s="147"/>
      <c r="F101" s="147"/>
      <c r="G101" s="147"/>
      <c r="H101" s="147"/>
      <c r="I101" s="147"/>
      <c r="J101" s="147"/>
      <c r="K101" s="147"/>
      <c r="L101" s="147"/>
      <c r="M101" s="112"/>
      <c r="N101" s="112"/>
      <c r="O101" s="111"/>
    </row>
    <row r="102" spans="2:15" x14ac:dyDescent="0.25">
      <c r="B102" s="13"/>
      <c r="C102" s="16"/>
      <c r="D102" s="39" t="s">
        <v>47</v>
      </c>
      <c r="E102" s="47" t="s">
        <v>5</v>
      </c>
      <c r="F102" s="47" t="s">
        <v>32</v>
      </c>
      <c r="G102" s="47" t="s">
        <v>33</v>
      </c>
      <c r="H102" s="47" t="s">
        <v>34</v>
      </c>
      <c r="I102" s="47" t="s">
        <v>9</v>
      </c>
      <c r="J102" s="48" t="s">
        <v>38</v>
      </c>
      <c r="K102" s="47" t="s">
        <v>39</v>
      </c>
      <c r="L102" s="47" t="s">
        <v>1</v>
      </c>
      <c r="M102" s="16"/>
      <c r="N102" s="16"/>
      <c r="O102" s="14"/>
    </row>
    <row r="103" spans="2:15" x14ac:dyDescent="0.25">
      <c r="B103" s="110"/>
      <c r="C103" s="112"/>
      <c r="D103" s="40">
        <v>2012</v>
      </c>
      <c r="E103" s="50">
        <v>2.9894081576010846E-2</v>
      </c>
      <c r="F103" s="50">
        <v>3.0186233210625822E-2</v>
      </c>
      <c r="G103" s="50">
        <v>3.4519813196332641E-2</v>
      </c>
      <c r="H103" s="50">
        <v>0.25969597315284265</v>
      </c>
      <c r="I103" s="50">
        <v>4.3221082908543866E-2</v>
      </c>
      <c r="J103" s="50">
        <v>1.0429428692073977E-2</v>
      </c>
      <c r="K103" s="50">
        <v>0</v>
      </c>
      <c r="L103" s="50">
        <v>3.1208499158784611E-2</v>
      </c>
      <c r="M103" s="112"/>
      <c r="N103" s="112"/>
      <c r="O103" s="111"/>
    </row>
    <row r="104" spans="2:15" x14ac:dyDescent="0.25">
      <c r="B104" s="110"/>
      <c r="C104" s="112"/>
      <c r="D104" s="40">
        <v>2013</v>
      </c>
      <c r="E104" s="50">
        <v>2.9862475128261644E-2</v>
      </c>
      <c r="F104" s="50">
        <v>5.6192436937717444E-2</v>
      </c>
      <c r="G104" s="50">
        <v>5.4011488899708547E-2</v>
      </c>
      <c r="H104" s="50">
        <v>0.25893567080149954</v>
      </c>
      <c r="I104" s="50">
        <v>3.5797341579053073E-2</v>
      </c>
      <c r="J104" s="50">
        <v>1.084447582131381E-2</v>
      </c>
      <c r="K104" s="50">
        <v>2.2380984403449055E-2</v>
      </c>
      <c r="L104" s="50">
        <v>3.8688812751077516E-2</v>
      </c>
      <c r="M104" s="112"/>
      <c r="N104" s="112"/>
      <c r="O104" s="111"/>
    </row>
    <row r="105" spans="2:15" x14ac:dyDescent="0.25">
      <c r="B105" s="110"/>
      <c r="C105" s="112"/>
      <c r="D105" s="40">
        <v>2014</v>
      </c>
      <c r="E105" s="50">
        <v>3.6506086627536252E-2</v>
      </c>
      <c r="F105" s="50">
        <v>4.2903273877430467E-2</v>
      </c>
      <c r="G105" s="50">
        <v>5.2822147318056747E-2</v>
      </c>
      <c r="H105" s="50">
        <v>0.35033601874521791</v>
      </c>
      <c r="I105" s="50">
        <v>3.5613361808148634E-2</v>
      </c>
      <c r="J105" s="50">
        <v>1.1451979962509134E-2</v>
      </c>
      <c r="K105" s="50">
        <v>2.754833225032054E-2</v>
      </c>
      <c r="L105" s="50">
        <v>3.9569854931264026E-2</v>
      </c>
      <c r="M105" s="112"/>
      <c r="N105" s="112"/>
      <c r="O105" s="111"/>
    </row>
    <row r="106" spans="2:15" x14ac:dyDescent="0.25">
      <c r="B106" s="110"/>
      <c r="C106" s="112"/>
      <c r="D106" s="40">
        <v>2015</v>
      </c>
      <c r="E106" s="50">
        <v>6.0420219807684396E-2</v>
      </c>
      <c r="F106" s="50">
        <v>4.633222559078734E-2</v>
      </c>
      <c r="G106" s="50">
        <v>3.9334143460880128E-2</v>
      </c>
      <c r="H106" s="50">
        <v>0</v>
      </c>
      <c r="I106" s="50">
        <v>3.5906280038427309E-2</v>
      </c>
      <c r="J106" s="50">
        <v>1.4697334459134166E-2</v>
      </c>
      <c r="K106" s="50">
        <v>2.3751054314881184E-2</v>
      </c>
      <c r="L106" s="50">
        <v>4.9015660484341597E-2</v>
      </c>
      <c r="M106" s="112"/>
      <c r="N106" s="112"/>
      <c r="O106" s="111"/>
    </row>
    <row r="107" spans="2:15" x14ac:dyDescent="0.25">
      <c r="B107" s="110"/>
      <c r="C107" s="112"/>
      <c r="D107" s="40">
        <v>2016</v>
      </c>
      <c r="E107" s="50">
        <v>4.9081783139502753E-2</v>
      </c>
      <c r="F107" s="50">
        <v>4.8682238497762563E-2</v>
      </c>
      <c r="G107" s="50">
        <v>4.6603800115295392E-2</v>
      </c>
      <c r="H107" s="50">
        <v>0</v>
      </c>
      <c r="I107" s="50">
        <v>4.9679801853067335E-2</v>
      </c>
      <c r="J107" s="50">
        <v>1.7471615768775019E-2</v>
      </c>
      <c r="K107" s="50">
        <v>4.6744026911477256E-2</v>
      </c>
      <c r="L107" s="50">
        <v>4.6398087376408589E-2</v>
      </c>
      <c r="M107" s="112"/>
      <c r="N107" s="112"/>
      <c r="O107" s="111"/>
    </row>
    <row r="108" spans="2:15" x14ac:dyDescent="0.25">
      <c r="B108" s="110"/>
      <c r="C108" s="112"/>
      <c r="D108" s="40">
        <v>2017</v>
      </c>
      <c r="E108" s="50">
        <v>5.2120109240463952E-2</v>
      </c>
      <c r="F108" s="50">
        <v>5.3379280314255227E-2</v>
      </c>
      <c r="G108" s="50">
        <v>4.183424455671729E-2</v>
      </c>
      <c r="H108" s="50">
        <v>3.5707100835215812E-2</v>
      </c>
      <c r="I108" s="50">
        <v>7.8626428394262232E-2</v>
      </c>
      <c r="J108" s="50">
        <v>1.8541716184638034E-2</v>
      </c>
      <c r="K108" s="50">
        <v>0.14567736875309534</v>
      </c>
      <c r="L108" s="50">
        <v>4.9830608980443426E-2</v>
      </c>
      <c r="M108" s="112"/>
      <c r="N108" s="112"/>
      <c r="O108" s="111"/>
    </row>
    <row r="109" spans="2:15" x14ac:dyDescent="0.25">
      <c r="B109" s="110"/>
      <c r="C109" s="112"/>
      <c r="D109" s="148" t="s">
        <v>40</v>
      </c>
      <c r="E109" s="148"/>
      <c r="F109" s="148"/>
      <c r="G109" s="148"/>
      <c r="H109" s="148"/>
      <c r="I109" s="148"/>
      <c r="J109" s="148"/>
      <c r="K109" s="148"/>
      <c r="L109" s="148"/>
      <c r="M109" s="112"/>
      <c r="N109" s="112"/>
      <c r="O109" s="111"/>
    </row>
    <row r="110" spans="2:15" x14ac:dyDescent="0.25">
      <c r="B110" s="113"/>
      <c r="C110" s="85"/>
      <c r="D110" s="85"/>
      <c r="E110" s="131"/>
      <c r="F110" s="131"/>
      <c r="G110" s="131"/>
      <c r="H110" s="131"/>
      <c r="I110" s="131"/>
      <c r="J110" s="131"/>
      <c r="K110" s="131"/>
      <c r="L110" s="131"/>
      <c r="M110" s="85"/>
      <c r="N110" s="85"/>
      <c r="O110" s="115"/>
    </row>
  </sheetData>
  <mergeCells count="33">
    <mergeCell ref="D100:L100"/>
    <mergeCell ref="D101:L101"/>
    <mergeCell ref="D109:L109"/>
    <mergeCell ref="C83:G83"/>
    <mergeCell ref="I83:M83"/>
    <mergeCell ref="C91:G91"/>
    <mergeCell ref="I91:M91"/>
    <mergeCell ref="C96:N96"/>
    <mergeCell ref="C97:N98"/>
    <mergeCell ref="C67:N68"/>
    <mergeCell ref="F70:J70"/>
    <mergeCell ref="F71:J71"/>
    <mergeCell ref="F79:J79"/>
    <mergeCell ref="C82:G82"/>
    <mergeCell ref="I82:M82"/>
    <mergeCell ref="E64:K64"/>
    <mergeCell ref="E22:L22"/>
    <mergeCell ref="C29:N29"/>
    <mergeCell ref="C30:N31"/>
    <mergeCell ref="F33:K33"/>
    <mergeCell ref="F34:K34"/>
    <mergeCell ref="F35:G35"/>
    <mergeCell ref="F45:K45"/>
    <mergeCell ref="C50:N50"/>
    <mergeCell ref="C51:N52"/>
    <mergeCell ref="E54:K54"/>
    <mergeCell ref="E55:K55"/>
    <mergeCell ref="E13:F1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4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6" t="s">
        <v>111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15" ht="15" customHeight="1" x14ac:dyDescent="0.2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x14ac:dyDescent="0.25">
      <c r="B3" s="12"/>
      <c r="C3" s="6" t="str">
        <f>+C7</f>
        <v>1. Créditos Totales por Tipo de Empresa del Sistema Financiero</v>
      </c>
      <c r="D3" s="9"/>
      <c r="E3" s="9"/>
      <c r="F3" s="9"/>
      <c r="G3" s="9"/>
      <c r="H3" s="6"/>
      <c r="I3" s="10" t="str">
        <f>+C50</f>
        <v>3. Evolución del Crédito directo a Pequeñas y Microempresas.</v>
      </c>
      <c r="J3" s="10"/>
      <c r="K3" s="10"/>
      <c r="L3" s="10"/>
      <c r="M3" s="6"/>
      <c r="N3" s="11"/>
      <c r="O3" s="11"/>
    </row>
    <row r="4" spans="2:15" x14ac:dyDescent="0.25">
      <c r="B4" s="8"/>
      <c r="C4" s="6" t="str">
        <f>+C29</f>
        <v>2. Créditos Directos por Tipo de Crédito</v>
      </c>
      <c r="D4" s="9"/>
      <c r="E4" s="9"/>
      <c r="F4" s="9"/>
      <c r="G4" s="9"/>
      <c r="H4" s="19"/>
      <c r="I4" s="10" t="str">
        <f>+C96</f>
        <v>4. Morosidad por Tipo de Empresa del Sistema Financiero</v>
      </c>
      <c r="J4" s="10"/>
      <c r="K4" s="10"/>
      <c r="L4" s="10"/>
      <c r="M4" s="6"/>
      <c r="N4" s="11"/>
      <c r="O4" s="11"/>
    </row>
    <row r="5" spans="2:15" x14ac:dyDescent="0.25">
      <c r="B5" s="6"/>
      <c r="C5" s="9"/>
      <c r="D5" s="9"/>
      <c r="E5" s="9"/>
      <c r="F5" s="9"/>
      <c r="G5" s="9"/>
      <c r="H5" s="19"/>
      <c r="I5" s="10"/>
      <c r="J5" s="10"/>
      <c r="K5" s="10"/>
      <c r="L5" s="10"/>
      <c r="M5" s="6"/>
      <c r="N5" s="11"/>
      <c r="O5" s="11"/>
    </row>
    <row r="6" spans="2:15" x14ac:dyDescent="0.25">
      <c r="B6" s="107"/>
      <c r="C6" s="21"/>
      <c r="D6" s="21"/>
      <c r="E6" s="21"/>
      <c r="F6" s="21"/>
      <c r="G6" s="21"/>
      <c r="H6" s="108"/>
      <c r="I6" s="21"/>
      <c r="J6" s="21"/>
      <c r="K6" s="21"/>
      <c r="L6" s="21"/>
      <c r="M6" s="108"/>
      <c r="N6" s="21"/>
      <c r="O6" s="109"/>
    </row>
    <row r="7" spans="2:15" x14ac:dyDescent="0.25">
      <c r="B7" s="110"/>
      <c r="C7" s="144" t="s">
        <v>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11"/>
    </row>
    <row r="8" spans="2:15" ht="15" customHeight="1" x14ac:dyDescent="0.25">
      <c r="B8" s="110"/>
      <c r="C8" s="145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4,450.5 millones representando un incremento de 6.4% respecto a la suma de créditos a diciembre del 2016. En tanto se observa un crecimiento promedio anual de 8.4% desde diciembre del 2012. 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11"/>
    </row>
    <row r="9" spans="2:15" x14ac:dyDescent="0.25">
      <c r="B9" s="110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11"/>
    </row>
    <row r="10" spans="2:15" x14ac:dyDescent="0.25">
      <c r="B10" s="11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11"/>
    </row>
    <row r="11" spans="2:15" x14ac:dyDescent="0.25">
      <c r="B11" s="110"/>
      <c r="C11" s="18"/>
      <c r="D11" s="18"/>
      <c r="E11" s="18"/>
      <c r="F11" s="150" t="s">
        <v>73</v>
      </c>
      <c r="G11" s="150"/>
      <c r="H11" s="150"/>
      <c r="I11" s="150"/>
      <c r="J11" s="150"/>
      <c r="K11" s="150"/>
      <c r="L11" s="18"/>
      <c r="M11" s="18"/>
      <c r="N11" s="18"/>
      <c r="O11" s="111"/>
    </row>
    <row r="12" spans="2:15" x14ac:dyDescent="0.25">
      <c r="B12" s="110"/>
      <c r="C12" s="18"/>
      <c r="D12" s="18"/>
      <c r="E12" s="18"/>
      <c r="F12" s="159" t="s">
        <v>3</v>
      </c>
      <c r="G12" s="159"/>
      <c r="H12" s="159"/>
      <c r="I12" s="159"/>
      <c r="J12" s="159"/>
      <c r="K12" s="159"/>
      <c r="L12" s="18"/>
      <c r="M12" s="18"/>
      <c r="N12" s="18"/>
      <c r="O12" s="111"/>
    </row>
    <row r="13" spans="2:15" x14ac:dyDescent="0.25">
      <c r="B13" s="13"/>
      <c r="C13" s="15"/>
      <c r="D13" s="15"/>
      <c r="E13" s="161" t="s">
        <v>44</v>
      </c>
      <c r="F13" s="162"/>
      <c r="G13" s="33">
        <v>41244</v>
      </c>
      <c r="H13" s="34">
        <v>42705</v>
      </c>
      <c r="I13" s="35">
        <v>43070</v>
      </c>
      <c r="J13" s="35" t="s">
        <v>42</v>
      </c>
      <c r="K13" s="36" t="s">
        <v>43</v>
      </c>
      <c r="L13" s="36" t="s">
        <v>4</v>
      </c>
      <c r="M13" s="12"/>
      <c r="N13" s="15"/>
      <c r="O13" s="14"/>
    </row>
    <row r="14" spans="2:15" x14ac:dyDescent="0.25">
      <c r="B14" s="13"/>
      <c r="C14" s="15"/>
      <c r="D14" s="15"/>
      <c r="E14" s="25" t="s">
        <v>5</v>
      </c>
      <c r="F14" s="26"/>
      <c r="G14" s="51">
        <v>2011.81881</v>
      </c>
      <c r="H14" s="52">
        <v>2840.2675599999993</v>
      </c>
      <c r="I14" s="52">
        <v>3141.1350689999999</v>
      </c>
      <c r="J14" s="49">
        <f t="shared" ref="J14:J20" si="0">+I14/I$21</f>
        <v>0.70579408175192693</v>
      </c>
      <c r="K14" s="49">
        <f>+I14/H14-1</f>
        <v>0.10592928400027235</v>
      </c>
      <c r="L14" s="49">
        <f>+IFERROR((I14/G14)^(1/5)-1,0)</f>
        <v>9.3199814740426268E-2</v>
      </c>
      <c r="M14" s="12"/>
      <c r="N14" s="15"/>
      <c r="O14" s="14"/>
    </row>
    <row r="15" spans="2:15" x14ac:dyDescent="0.25">
      <c r="B15" s="13"/>
      <c r="C15" s="15"/>
      <c r="D15" s="15"/>
      <c r="E15" s="25" t="s">
        <v>6</v>
      </c>
      <c r="F15" s="26"/>
      <c r="G15" s="52">
        <v>186.88531999999998</v>
      </c>
      <c r="H15" s="52">
        <v>287.34840200000002</v>
      </c>
      <c r="I15" s="52">
        <v>359.58181999999999</v>
      </c>
      <c r="J15" s="49">
        <f t="shared" si="0"/>
        <v>8.0795863560996925E-2</v>
      </c>
      <c r="K15" s="49">
        <f t="shared" ref="K15:K20" si="1">+I15/H15-1</f>
        <v>0.25137922291281778</v>
      </c>
      <c r="L15" s="49">
        <f t="shared" ref="L15:L21" si="2">+IFERROR((I15/G15)^(1/5)-1,0)</f>
        <v>0.13984161174629395</v>
      </c>
      <c r="M15" s="12"/>
      <c r="N15" s="15"/>
      <c r="O15" s="14"/>
    </row>
    <row r="16" spans="2:15" x14ac:dyDescent="0.25">
      <c r="B16" s="13"/>
      <c r="C16" s="15"/>
      <c r="D16" s="15"/>
      <c r="E16" s="25" t="s">
        <v>7</v>
      </c>
      <c r="F16" s="26"/>
      <c r="G16" s="52">
        <v>391.94060099999996</v>
      </c>
      <c r="H16" s="52">
        <v>603.55482900000004</v>
      </c>
      <c r="I16" s="52">
        <v>749.83636900000022</v>
      </c>
      <c r="J16" s="49">
        <f t="shared" si="0"/>
        <v>0.16848370410605676</v>
      </c>
      <c r="K16" s="49">
        <f t="shared" si="1"/>
        <v>0.24236661355583355</v>
      </c>
      <c r="L16" s="49">
        <f t="shared" si="2"/>
        <v>0.13854250673747481</v>
      </c>
      <c r="M16" s="12"/>
      <c r="N16" s="15"/>
      <c r="O16" s="14"/>
    </row>
    <row r="17" spans="2:15" x14ac:dyDescent="0.25">
      <c r="B17" s="13"/>
      <c r="C17" s="15"/>
      <c r="D17" s="15"/>
      <c r="E17" s="25" t="s">
        <v>8</v>
      </c>
      <c r="F17" s="26"/>
      <c r="G17" s="52">
        <v>257.08495199999999</v>
      </c>
      <c r="H17" s="52">
        <v>0</v>
      </c>
      <c r="I17" s="52">
        <v>0</v>
      </c>
      <c r="J17" s="49">
        <f t="shared" si="0"/>
        <v>0</v>
      </c>
      <c r="K17" s="49" t="e">
        <f t="shared" si="1"/>
        <v>#DIV/0!</v>
      </c>
      <c r="L17" s="49">
        <f t="shared" si="2"/>
        <v>-1</v>
      </c>
      <c r="M17" s="12"/>
      <c r="N17" s="15"/>
      <c r="O17" s="14"/>
    </row>
    <row r="18" spans="2:15" x14ac:dyDescent="0.25">
      <c r="B18" s="13"/>
      <c r="C18" s="15"/>
      <c r="D18" s="15"/>
      <c r="E18" s="25" t="s">
        <v>9</v>
      </c>
      <c r="F18" s="26"/>
      <c r="G18" s="52">
        <v>4.5388629999999992</v>
      </c>
      <c r="H18" s="52">
        <v>14.649863000000002</v>
      </c>
      <c r="I18" s="52">
        <v>18.853959</v>
      </c>
      <c r="J18" s="49">
        <f t="shared" si="0"/>
        <v>4.236370734617868E-3</v>
      </c>
      <c r="K18" s="49">
        <f t="shared" si="1"/>
        <v>0.28697169386498689</v>
      </c>
      <c r="L18" s="49">
        <f t="shared" si="2"/>
        <v>0.32950843429575238</v>
      </c>
      <c r="M18" s="12"/>
      <c r="N18" s="15"/>
      <c r="O18" s="14"/>
    </row>
    <row r="19" spans="2:15" ht="15.75" x14ac:dyDescent="0.25">
      <c r="B19" s="13"/>
      <c r="C19" s="15"/>
      <c r="D19" s="15"/>
      <c r="E19" s="25" t="s">
        <v>52</v>
      </c>
      <c r="F19" s="26"/>
      <c r="G19" s="52">
        <v>16.329129999999999</v>
      </c>
      <c r="H19" s="52">
        <v>314.00579499999998</v>
      </c>
      <c r="I19" s="52">
        <v>18.760493999999998</v>
      </c>
      <c r="J19" s="49">
        <f t="shared" si="0"/>
        <v>4.2153697135213939E-3</v>
      </c>
      <c r="K19" s="49">
        <f t="shared" si="1"/>
        <v>-0.94025430645316599</v>
      </c>
      <c r="L19" s="49">
        <f t="shared" si="2"/>
        <v>2.814944326570501E-2</v>
      </c>
      <c r="M19" s="12"/>
      <c r="N19" s="15"/>
      <c r="O19" s="14"/>
    </row>
    <row r="20" spans="2:15" ht="15.75" x14ac:dyDescent="0.25">
      <c r="B20" s="13"/>
      <c r="C20" s="15"/>
      <c r="D20" s="15"/>
      <c r="E20" s="25" t="s">
        <v>53</v>
      </c>
      <c r="F20" s="26"/>
      <c r="G20" s="52">
        <v>100.15509005</v>
      </c>
      <c r="H20" s="52">
        <v>122.98893890000001</v>
      </c>
      <c r="I20" s="52">
        <v>162.33017530000001</v>
      </c>
      <c r="J20" s="49">
        <f t="shared" si="0"/>
        <v>3.6474610132880225E-2</v>
      </c>
      <c r="K20" s="49">
        <f t="shared" si="1"/>
        <v>0.31987621612044004</v>
      </c>
      <c r="L20" s="49">
        <f t="shared" si="2"/>
        <v>0.10140044186106212</v>
      </c>
      <c r="M20" s="12"/>
      <c r="N20" s="15"/>
      <c r="O20" s="14"/>
    </row>
    <row r="21" spans="2:15" x14ac:dyDescent="0.25">
      <c r="B21" s="13"/>
      <c r="C21" s="15"/>
      <c r="D21" s="15"/>
      <c r="E21" s="25"/>
      <c r="F21" s="26" t="s">
        <v>1</v>
      </c>
      <c r="G21" s="27">
        <f>SUM(G14:G20)</f>
        <v>2968.7527660500004</v>
      </c>
      <c r="H21" s="27">
        <f>SUM(H14:H20)</f>
        <v>4182.8153879000001</v>
      </c>
      <c r="I21" s="27">
        <f t="shared" ref="I21" si="3">SUM(I14:I20)</f>
        <v>4450.4978862999997</v>
      </c>
      <c r="J21" s="28">
        <f>SUM(J14:J20)</f>
        <v>1</v>
      </c>
      <c r="K21" s="28">
        <f>+I21/H21-1</f>
        <v>6.3995771645659616E-2</v>
      </c>
      <c r="L21" s="28">
        <f t="shared" si="2"/>
        <v>8.434358246646001E-2</v>
      </c>
      <c r="M21" s="12"/>
      <c r="N21" s="15"/>
      <c r="O21" s="14"/>
    </row>
    <row r="22" spans="2:15" x14ac:dyDescent="0.25">
      <c r="B22" s="110"/>
      <c r="C22" s="18"/>
      <c r="D22" s="18"/>
      <c r="E22" s="160" t="s">
        <v>45</v>
      </c>
      <c r="F22" s="160"/>
      <c r="G22" s="160"/>
      <c r="H22" s="160"/>
      <c r="I22" s="160"/>
      <c r="J22" s="160"/>
      <c r="K22" s="160"/>
      <c r="L22" s="160"/>
      <c r="M22" s="18"/>
      <c r="N22" s="18"/>
      <c r="O22" s="111"/>
    </row>
    <row r="23" spans="2:15" x14ac:dyDescent="0.25">
      <c r="B23" s="110"/>
      <c r="C23" s="18"/>
      <c r="D23" s="18"/>
      <c r="E23" s="29" t="s">
        <v>11</v>
      </c>
      <c r="F23" s="29"/>
      <c r="G23" s="112"/>
      <c r="H23" s="112"/>
      <c r="I23" s="112"/>
      <c r="J23" s="112"/>
      <c r="K23" s="112"/>
      <c r="L23" s="18"/>
      <c r="M23" s="18"/>
      <c r="N23" s="18"/>
      <c r="O23" s="111"/>
    </row>
    <row r="24" spans="2:15" x14ac:dyDescent="0.25">
      <c r="B24" s="110"/>
      <c r="C24" s="18"/>
      <c r="D24" s="18"/>
      <c r="E24" s="29" t="s">
        <v>12</v>
      </c>
      <c r="F24" s="29"/>
      <c r="G24" s="112"/>
      <c r="H24" s="112"/>
      <c r="I24" s="112"/>
      <c r="J24" s="112"/>
      <c r="K24" s="112"/>
      <c r="L24" s="18"/>
      <c r="M24" s="18"/>
      <c r="N24" s="18"/>
      <c r="O24" s="111"/>
    </row>
    <row r="25" spans="2:15" x14ac:dyDescent="0.25"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5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</row>
    <row r="29" spans="2:15" x14ac:dyDescent="0.25">
      <c r="B29" s="110"/>
      <c r="C29" s="144" t="s">
        <v>13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11"/>
    </row>
    <row r="30" spans="2:15" ht="15" customHeight="1" x14ac:dyDescent="0.25">
      <c r="B30" s="110"/>
      <c r="C30" s="145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",FIXED(K43*100,1), "% del total,  equivalente a S/ ",FIXED(I43,1)," millones.")</f>
        <v>Los créditos directos en esta región ascendieron a S/ 4,203.4 millones al 31 de diciembre del 2017 creciendo 13.7% respecto al mismo mes del año previo. Los créditos a las Pequeñas y Microempresas representaron el 22.3% del total,  equivalente a S/ 938.2 millones.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11"/>
    </row>
    <row r="31" spans="2:15" x14ac:dyDescent="0.25">
      <c r="B31" s="110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11"/>
    </row>
    <row r="32" spans="2:15" x14ac:dyDescent="0.25">
      <c r="B32" s="1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11"/>
    </row>
    <row r="33" spans="2:15" x14ac:dyDescent="0.25">
      <c r="B33" s="110"/>
      <c r="C33" s="18"/>
      <c r="D33" s="18"/>
      <c r="E33" s="18"/>
      <c r="F33" s="150" t="s">
        <v>46</v>
      </c>
      <c r="G33" s="150"/>
      <c r="H33" s="150"/>
      <c r="I33" s="150"/>
      <c r="J33" s="150"/>
      <c r="K33" s="150"/>
      <c r="L33" s="18"/>
      <c r="M33" s="18"/>
      <c r="N33" s="18"/>
      <c r="O33" s="111"/>
    </row>
    <row r="34" spans="2:15" x14ac:dyDescent="0.25">
      <c r="B34" s="110"/>
      <c r="C34" s="18"/>
      <c r="D34" s="18"/>
      <c r="E34" s="18"/>
      <c r="F34" s="159" t="s">
        <v>3</v>
      </c>
      <c r="G34" s="159"/>
      <c r="H34" s="159"/>
      <c r="I34" s="159"/>
      <c r="J34" s="159"/>
      <c r="K34" s="159"/>
      <c r="L34" s="18"/>
      <c r="M34" s="18"/>
      <c r="N34" s="18"/>
      <c r="O34" s="111"/>
    </row>
    <row r="35" spans="2:15" x14ac:dyDescent="0.25">
      <c r="B35" s="13"/>
      <c r="C35" s="15"/>
      <c r="D35" s="15"/>
      <c r="E35" s="15"/>
      <c r="F35" s="164" t="s">
        <v>14</v>
      </c>
      <c r="G35" s="164"/>
      <c r="H35" s="34">
        <v>42705</v>
      </c>
      <c r="I35" s="35">
        <v>43070</v>
      </c>
      <c r="J35" s="36" t="s">
        <v>15</v>
      </c>
      <c r="K35" s="35" t="s">
        <v>42</v>
      </c>
      <c r="L35" s="15"/>
      <c r="M35" s="15"/>
      <c r="N35" s="15"/>
      <c r="O35" s="14"/>
    </row>
    <row r="36" spans="2:15" x14ac:dyDescent="0.25">
      <c r="B36" s="13"/>
      <c r="C36" s="15"/>
      <c r="D36" s="15"/>
      <c r="E36" s="15"/>
      <c r="F36" s="25" t="s">
        <v>16</v>
      </c>
      <c r="G36" s="26"/>
      <c r="H36" s="51">
        <v>97.605280570000005</v>
      </c>
      <c r="I36" s="52">
        <v>109.6641016</v>
      </c>
      <c r="J36" s="49">
        <f>+IFERROR(I36/H36-1,0)</f>
        <v>0.12354680975843024</v>
      </c>
      <c r="K36" s="49">
        <f>+I36/I44</f>
        <v>2.6089488768893394E-2</v>
      </c>
      <c r="L36" s="15"/>
      <c r="M36" s="15"/>
      <c r="N36" s="15"/>
      <c r="O36" s="14"/>
    </row>
    <row r="37" spans="2:15" x14ac:dyDescent="0.25">
      <c r="B37" s="13"/>
      <c r="C37" s="15"/>
      <c r="D37" s="15"/>
      <c r="E37" s="15"/>
      <c r="F37" s="25" t="s">
        <v>17</v>
      </c>
      <c r="G37" s="26"/>
      <c r="H37" s="52">
        <v>485.01132937</v>
      </c>
      <c r="I37" s="52">
        <v>710.12443027000018</v>
      </c>
      <c r="J37" s="49">
        <f t="shared" ref="J37:J44" si="4">+IFERROR(I37/H37-1,0)</f>
        <v>0.46413988141763274</v>
      </c>
      <c r="K37" s="49">
        <f>+I37/I44</f>
        <v>0.16894118565455873</v>
      </c>
      <c r="L37" s="15"/>
      <c r="M37" s="15"/>
      <c r="N37" s="15"/>
      <c r="O37" s="14"/>
    </row>
    <row r="38" spans="2:15" x14ac:dyDescent="0.25">
      <c r="B38" s="13"/>
      <c r="C38" s="15"/>
      <c r="D38" s="15"/>
      <c r="E38" s="15"/>
      <c r="F38" s="25" t="s">
        <v>18</v>
      </c>
      <c r="G38" s="26"/>
      <c r="H38" s="52">
        <v>778.37599852999995</v>
      </c>
      <c r="I38" s="52">
        <v>759.08457096999996</v>
      </c>
      <c r="J38" s="49">
        <f t="shared" si="4"/>
        <v>-2.4784201461032662E-2</v>
      </c>
      <c r="K38" s="49">
        <f>+I38/I44</f>
        <v>0.18058898126205117</v>
      </c>
      <c r="L38" s="15"/>
      <c r="M38" s="15"/>
      <c r="N38" s="15"/>
      <c r="O38" s="14"/>
    </row>
    <row r="39" spans="2:15" x14ac:dyDescent="0.25">
      <c r="B39" s="13"/>
      <c r="C39" s="15"/>
      <c r="D39" s="15"/>
      <c r="E39" s="15"/>
      <c r="F39" s="119" t="s">
        <v>19</v>
      </c>
      <c r="G39" s="120"/>
      <c r="H39" s="132">
        <v>549.39047372000005</v>
      </c>
      <c r="I39" s="132">
        <v>655.74284522000005</v>
      </c>
      <c r="J39" s="125">
        <f>+IFERROR(I39/H39-1,0)</f>
        <v>0.19358248201843242</v>
      </c>
      <c r="K39" s="125">
        <f>+I39/I44</f>
        <v>0.15600360871099675</v>
      </c>
      <c r="L39" s="15"/>
      <c r="M39" s="15"/>
      <c r="N39" s="15"/>
      <c r="O39" s="14"/>
    </row>
    <row r="40" spans="2:15" x14ac:dyDescent="0.25">
      <c r="B40" s="13"/>
      <c r="C40" s="15"/>
      <c r="D40" s="15"/>
      <c r="E40" s="15"/>
      <c r="F40" s="119" t="s">
        <v>20</v>
      </c>
      <c r="G40" s="120"/>
      <c r="H40" s="132">
        <v>225.21041438999998</v>
      </c>
      <c r="I40" s="132">
        <v>282.50046463000001</v>
      </c>
      <c r="J40" s="125">
        <f>+IFERROR(I40/H40-1,0)</f>
        <v>0.25438455142127681</v>
      </c>
      <c r="K40" s="125">
        <f>+I40/I44</f>
        <v>6.7207888375858005E-2</v>
      </c>
      <c r="L40" s="30"/>
      <c r="M40" s="16"/>
      <c r="N40" s="15"/>
      <c r="O40" s="14"/>
    </row>
    <row r="41" spans="2:15" x14ac:dyDescent="0.25">
      <c r="B41" s="13"/>
      <c r="C41" s="15"/>
      <c r="D41" s="15"/>
      <c r="E41" s="15"/>
      <c r="F41" s="25" t="s">
        <v>21</v>
      </c>
      <c r="G41" s="26"/>
      <c r="H41" s="52">
        <v>1154.20625387</v>
      </c>
      <c r="I41" s="52">
        <v>1254.17142468</v>
      </c>
      <c r="J41" s="49">
        <f>+IFERROR(I41/H41-1,0)</f>
        <v>8.6609451711790131E-2</v>
      </c>
      <c r="K41" s="49">
        <f>+I41/I44</f>
        <v>0.29837194506735365</v>
      </c>
      <c r="L41" s="31"/>
      <c r="M41" s="32"/>
      <c r="N41" s="15"/>
      <c r="O41" s="14"/>
    </row>
    <row r="42" spans="2:15" x14ac:dyDescent="0.25">
      <c r="B42" s="13"/>
      <c r="C42" s="15"/>
      <c r="D42" s="15"/>
      <c r="E42" s="15"/>
      <c r="F42" s="25" t="s">
        <v>22</v>
      </c>
      <c r="G42" s="26"/>
      <c r="H42" s="52">
        <v>408.70750716000009</v>
      </c>
      <c r="I42" s="52">
        <v>432.09470383000001</v>
      </c>
      <c r="J42" s="49">
        <f>+IFERROR(I42/H42-1,0)</f>
        <v>5.7222332010760768E-2</v>
      </c>
      <c r="K42" s="49">
        <f>+I42/I44</f>
        <v>0.10279690216028819</v>
      </c>
      <c r="L42" s="15"/>
      <c r="M42" s="15"/>
      <c r="N42" s="15"/>
      <c r="O42" s="14"/>
    </row>
    <row r="43" spans="2:15" x14ac:dyDescent="0.25">
      <c r="B43" s="13"/>
      <c r="C43" s="15"/>
      <c r="D43" s="15"/>
      <c r="E43" s="15"/>
      <c r="F43" s="121" t="s">
        <v>85</v>
      </c>
      <c r="G43" s="122"/>
      <c r="H43" s="123">
        <f>+H39+H40</f>
        <v>774.60088811000003</v>
      </c>
      <c r="I43" s="123">
        <f>+I39+I40</f>
        <v>938.24330985000006</v>
      </c>
      <c r="J43" s="124">
        <f>+IFERROR(I43/H43-1,0)</f>
        <v>0.21126030740718882</v>
      </c>
      <c r="K43" s="124">
        <f>+I43/I44</f>
        <v>0.22321149708685475</v>
      </c>
      <c r="L43" s="15"/>
      <c r="M43" s="15"/>
      <c r="N43" s="15"/>
      <c r="O43" s="14"/>
    </row>
    <row r="44" spans="2:15" x14ac:dyDescent="0.25">
      <c r="B44" s="13"/>
      <c r="C44" s="15"/>
      <c r="D44" s="15"/>
      <c r="E44" s="15"/>
      <c r="F44" s="37" t="s">
        <v>23</v>
      </c>
      <c r="G44" s="38"/>
      <c r="H44" s="27">
        <f>SUM(H36:H42)</f>
        <v>3698.5072576100001</v>
      </c>
      <c r="I44" s="27">
        <f>SUM(I36:I42)</f>
        <v>4203.3825412000006</v>
      </c>
      <c r="J44" s="28">
        <f t="shared" si="4"/>
        <v>0.13650785260760956</v>
      </c>
      <c r="K44" s="28">
        <f>SUM(K36:K42)-K43</f>
        <v>0.77678850291314505</v>
      </c>
      <c r="L44" s="15"/>
      <c r="M44" s="15"/>
      <c r="N44" s="15"/>
      <c r="O44" s="14"/>
    </row>
    <row r="45" spans="2:15" x14ac:dyDescent="0.25">
      <c r="B45" s="110"/>
      <c r="C45" s="18"/>
      <c r="D45" s="18"/>
      <c r="E45" s="18"/>
      <c r="F45" s="154" t="s">
        <v>10</v>
      </c>
      <c r="G45" s="154"/>
      <c r="H45" s="154"/>
      <c r="I45" s="154"/>
      <c r="J45" s="154"/>
      <c r="K45" s="154"/>
      <c r="L45" s="18"/>
      <c r="M45" s="18"/>
      <c r="N45" s="18"/>
      <c r="O45" s="111"/>
    </row>
    <row r="46" spans="2:15" x14ac:dyDescent="0.25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/>
    </row>
    <row r="47" spans="2:15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15" x14ac:dyDescent="0.25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</row>
    <row r="50" spans="2:15" x14ac:dyDescent="0.25">
      <c r="B50" s="110"/>
      <c r="C50" s="144" t="s">
        <v>24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11"/>
    </row>
    <row r="51" spans="2:15" ht="15" customHeight="1" x14ac:dyDescent="0.25">
      <c r="B51" s="110"/>
      <c r="C51" s="145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495.7 millones a diciembre del 2012 a S/ 655.7 millones a diciembre del 2017, en el mismo sentido en las microempresas el crédito paso de S/ 273.9 millones el 2012 a S/ 282.5 millones el 2017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11"/>
    </row>
    <row r="52" spans="2:15" x14ac:dyDescent="0.25">
      <c r="B52" s="110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11"/>
    </row>
    <row r="53" spans="2:15" x14ac:dyDescent="0.25">
      <c r="B53" s="110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1"/>
    </row>
    <row r="54" spans="2:15" x14ac:dyDescent="0.25">
      <c r="B54" s="110"/>
      <c r="C54" s="112"/>
      <c r="D54" s="112"/>
      <c r="E54" s="150" t="s">
        <v>48</v>
      </c>
      <c r="F54" s="150"/>
      <c r="G54" s="150"/>
      <c r="H54" s="150"/>
      <c r="I54" s="150"/>
      <c r="J54" s="150"/>
      <c r="K54" s="150"/>
      <c r="L54" s="112"/>
      <c r="M54" s="112"/>
      <c r="N54" s="112"/>
      <c r="O54" s="111"/>
    </row>
    <row r="55" spans="2:15" x14ac:dyDescent="0.25">
      <c r="B55" s="110"/>
      <c r="C55" s="112"/>
      <c r="D55" s="112"/>
      <c r="E55" s="156" t="s">
        <v>3</v>
      </c>
      <c r="F55" s="156"/>
      <c r="G55" s="156"/>
      <c r="H55" s="156"/>
      <c r="I55" s="156"/>
      <c r="J55" s="156"/>
      <c r="K55" s="156"/>
      <c r="L55" s="112"/>
      <c r="M55" s="112"/>
      <c r="N55" s="112"/>
      <c r="O55" s="111"/>
    </row>
    <row r="56" spans="2:15" x14ac:dyDescent="0.25">
      <c r="B56" s="13"/>
      <c r="C56" s="16"/>
      <c r="D56" s="16"/>
      <c r="E56" s="39" t="s">
        <v>47</v>
      </c>
      <c r="F56" s="39" t="s">
        <v>25</v>
      </c>
      <c r="G56" s="39" t="s">
        <v>15</v>
      </c>
      <c r="H56" s="39" t="s">
        <v>20</v>
      </c>
      <c r="I56" s="39" t="s">
        <v>15</v>
      </c>
      <c r="J56" s="39" t="s">
        <v>26</v>
      </c>
      <c r="K56" s="39" t="s">
        <v>15</v>
      </c>
      <c r="L56" s="16"/>
      <c r="M56" s="16"/>
      <c r="N56" s="16"/>
      <c r="O56" s="14"/>
    </row>
    <row r="57" spans="2:15" x14ac:dyDescent="0.25">
      <c r="B57" s="13"/>
      <c r="C57" s="16"/>
      <c r="D57" s="16"/>
      <c r="E57" s="40">
        <v>2011</v>
      </c>
      <c r="F57" s="44">
        <v>418.00831999999991</v>
      </c>
      <c r="G57" s="41" t="s">
        <v>27</v>
      </c>
      <c r="H57" s="43">
        <v>262.15409999999997</v>
      </c>
      <c r="I57" s="41" t="s">
        <v>27</v>
      </c>
      <c r="J57" s="43">
        <f>+H57+F57</f>
        <v>680.16241999999988</v>
      </c>
      <c r="K57" s="41" t="s">
        <v>27</v>
      </c>
      <c r="L57" s="16"/>
      <c r="M57" s="16"/>
      <c r="N57" s="16"/>
      <c r="O57" s="14"/>
    </row>
    <row r="58" spans="2:15" x14ac:dyDescent="0.25">
      <c r="B58" s="13"/>
      <c r="C58" s="16"/>
      <c r="D58" s="16"/>
      <c r="E58" s="40">
        <v>2012</v>
      </c>
      <c r="F58" s="44">
        <v>495.69711759000006</v>
      </c>
      <c r="G58" s="41">
        <f t="shared" ref="G58:I62" si="5">+F58/F57-1</f>
        <v>0.18585466813196483</v>
      </c>
      <c r="H58" s="43">
        <v>273.93114234999996</v>
      </c>
      <c r="I58" s="41">
        <f t="shared" si="5"/>
        <v>4.4924120393310618E-2</v>
      </c>
      <c r="J58" s="43">
        <f t="shared" ref="J58:J63" si="6">+H58+F58</f>
        <v>769.62825994000002</v>
      </c>
      <c r="K58" s="41">
        <f t="shared" ref="K58:K62" si="7">+J58/J57-1</f>
        <v>0.13153599391745296</v>
      </c>
      <c r="L58" s="16"/>
      <c r="M58" s="16"/>
      <c r="N58" s="16"/>
      <c r="O58" s="14"/>
    </row>
    <row r="59" spans="2:15" x14ac:dyDescent="0.25">
      <c r="B59" s="13"/>
      <c r="C59" s="16"/>
      <c r="D59" s="16"/>
      <c r="E59" s="40">
        <v>2013</v>
      </c>
      <c r="F59" s="44">
        <v>511.08222532000002</v>
      </c>
      <c r="G59" s="41">
        <f t="shared" si="5"/>
        <v>3.1037315296082113E-2</v>
      </c>
      <c r="H59" s="43">
        <v>262.29455154999999</v>
      </c>
      <c r="I59" s="41">
        <f t="shared" si="5"/>
        <v>-4.2479984934067794E-2</v>
      </c>
      <c r="J59" s="43">
        <f t="shared" si="6"/>
        <v>773.37677686999996</v>
      </c>
      <c r="K59" s="41">
        <f t="shared" si="7"/>
        <v>4.8705552084225001E-3</v>
      </c>
      <c r="L59" s="16"/>
      <c r="M59" s="16"/>
      <c r="N59" s="16"/>
      <c r="O59" s="14"/>
    </row>
    <row r="60" spans="2:15" x14ac:dyDescent="0.25">
      <c r="B60" s="13"/>
      <c r="C60" s="16"/>
      <c r="D60" s="16"/>
      <c r="E60" s="40">
        <v>2014</v>
      </c>
      <c r="F60" s="44">
        <v>482.28116648000002</v>
      </c>
      <c r="G60" s="41">
        <f>+F60/F59-1</f>
        <v>-5.6353082563117884E-2</v>
      </c>
      <c r="H60" s="43">
        <v>215.50670226</v>
      </c>
      <c r="I60" s="41">
        <f t="shared" si="5"/>
        <v>-0.17837903613899908</v>
      </c>
      <c r="J60" s="43">
        <f t="shared" si="6"/>
        <v>697.78786874000002</v>
      </c>
      <c r="K60" s="41">
        <f t="shared" si="7"/>
        <v>-9.7738787083732181E-2</v>
      </c>
      <c r="L60" s="16"/>
      <c r="M60" s="16"/>
      <c r="N60" s="16"/>
      <c r="O60" s="14"/>
    </row>
    <row r="61" spans="2:15" x14ac:dyDescent="0.25">
      <c r="B61" s="13"/>
      <c r="C61" s="16"/>
      <c r="D61" s="16"/>
      <c r="E61" s="40">
        <v>2015</v>
      </c>
      <c r="F61" s="44">
        <v>433.52793323000009</v>
      </c>
      <c r="G61" s="41">
        <f t="shared" si="5"/>
        <v>-0.10108881838748252</v>
      </c>
      <c r="H61" s="43">
        <v>196.93783338</v>
      </c>
      <c r="I61" s="41">
        <f t="shared" si="5"/>
        <v>-8.6163765141732851E-2</v>
      </c>
      <c r="J61" s="43">
        <f t="shared" si="6"/>
        <v>630.46576661000006</v>
      </c>
      <c r="K61" s="41">
        <f t="shared" si="7"/>
        <v>-9.6479324370548181E-2</v>
      </c>
      <c r="L61" s="16"/>
      <c r="M61" s="16"/>
      <c r="N61" s="16"/>
      <c r="O61" s="14"/>
    </row>
    <row r="62" spans="2:15" x14ac:dyDescent="0.25">
      <c r="B62" s="110"/>
      <c r="C62" s="112"/>
      <c r="D62" s="112"/>
      <c r="E62" s="40">
        <v>2016</v>
      </c>
      <c r="F62" s="44">
        <f>+D90</f>
        <v>549.39047371999993</v>
      </c>
      <c r="G62" s="41">
        <f t="shared" si="5"/>
        <v>0.26725507541524696</v>
      </c>
      <c r="H62" s="43">
        <f>+J90</f>
        <v>225.21041439000001</v>
      </c>
      <c r="I62" s="41">
        <f t="shared" si="5"/>
        <v>0.14356094268309971</v>
      </c>
      <c r="J62" s="43">
        <f t="shared" si="6"/>
        <v>774.60088810999991</v>
      </c>
      <c r="K62" s="41">
        <f t="shared" si="7"/>
        <v>0.22861688791607371</v>
      </c>
      <c r="L62" s="112"/>
      <c r="M62" s="112"/>
      <c r="N62" s="112"/>
      <c r="O62" s="111"/>
    </row>
    <row r="63" spans="2:15" x14ac:dyDescent="0.25">
      <c r="B63" s="110"/>
      <c r="C63" s="112"/>
      <c r="D63" s="112"/>
      <c r="E63" s="40">
        <v>2017</v>
      </c>
      <c r="F63" s="44">
        <f>+E90</f>
        <v>655.74284521999994</v>
      </c>
      <c r="G63" s="41">
        <f>+F63/F61-1</f>
        <v>0.51257345826458645</v>
      </c>
      <c r="H63" s="43">
        <f>+K90</f>
        <v>282.50046462999995</v>
      </c>
      <c r="I63" s="41">
        <f>+H63/H61-1</f>
        <v>0.434465180110432</v>
      </c>
      <c r="J63" s="43">
        <f t="shared" si="6"/>
        <v>938.24330984999983</v>
      </c>
      <c r="K63" s="41">
        <f>+J63/J61-1</f>
        <v>0.4881748693428869</v>
      </c>
      <c r="L63" s="112"/>
      <c r="M63" s="112"/>
      <c r="N63" s="112"/>
      <c r="O63" s="111"/>
    </row>
    <row r="64" spans="2:15" x14ac:dyDescent="0.25">
      <c r="B64" s="110"/>
      <c r="C64" s="112"/>
      <c r="D64" s="112"/>
      <c r="E64" s="148" t="s">
        <v>28</v>
      </c>
      <c r="F64" s="148"/>
      <c r="G64" s="148"/>
      <c r="H64" s="148"/>
      <c r="I64" s="148"/>
      <c r="J64" s="148"/>
      <c r="K64" s="148"/>
      <c r="L64" s="112"/>
      <c r="M64" s="112"/>
      <c r="N64" s="112"/>
      <c r="O64" s="111"/>
    </row>
    <row r="65" spans="2:15" x14ac:dyDescent="0.25">
      <c r="B65" s="110"/>
      <c r="C65" s="112"/>
      <c r="D65" s="112"/>
      <c r="E65" s="112"/>
      <c r="F65" s="126"/>
      <c r="G65" s="127"/>
      <c r="H65" s="127"/>
      <c r="I65" s="127"/>
      <c r="J65" s="112"/>
      <c r="K65" s="127"/>
      <c r="L65" s="112"/>
      <c r="M65" s="112"/>
      <c r="N65" s="112"/>
      <c r="O65" s="111"/>
    </row>
    <row r="66" spans="2:15" x14ac:dyDescent="0.25">
      <c r="B66" s="110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1"/>
    </row>
    <row r="67" spans="2:15" ht="15" customHeight="1" x14ac:dyDescent="0.25">
      <c r="B67" s="110"/>
      <c r="C67" s="145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51.3% respeto a diciembre del 2016, mientras que en las microempresas creció en 43.4% el mismo periodo de comparación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11"/>
    </row>
    <row r="68" spans="2:15" x14ac:dyDescent="0.25">
      <c r="B68" s="110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11"/>
    </row>
    <row r="69" spans="2:15" x14ac:dyDescent="0.25">
      <c r="B69" s="110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1"/>
    </row>
    <row r="70" spans="2:15" x14ac:dyDescent="0.25">
      <c r="B70" s="110"/>
      <c r="C70" s="112"/>
      <c r="D70" s="112"/>
      <c r="E70" s="112"/>
      <c r="F70" s="155" t="s">
        <v>51</v>
      </c>
      <c r="G70" s="155"/>
      <c r="H70" s="155"/>
      <c r="I70" s="155"/>
      <c r="J70" s="155"/>
      <c r="K70" s="112"/>
      <c r="L70" s="112"/>
      <c r="M70" s="112"/>
      <c r="N70" s="112"/>
      <c r="O70" s="111"/>
    </row>
    <row r="71" spans="2:15" x14ac:dyDescent="0.25">
      <c r="B71" s="110"/>
      <c r="C71" s="112"/>
      <c r="D71" s="112"/>
      <c r="E71" s="112"/>
      <c r="F71" s="156" t="s">
        <v>49</v>
      </c>
      <c r="G71" s="156"/>
      <c r="H71" s="156"/>
      <c r="I71" s="156"/>
      <c r="J71" s="156"/>
      <c r="K71" s="112"/>
      <c r="L71" s="112"/>
      <c r="M71" s="112"/>
      <c r="N71" s="112"/>
      <c r="O71" s="111"/>
    </row>
    <row r="72" spans="2:15" x14ac:dyDescent="0.25">
      <c r="B72" s="13"/>
      <c r="C72" s="16"/>
      <c r="D72" s="16"/>
      <c r="E72" s="16"/>
      <c r="F72" s="39" t="s">
        <v>31</v>
      </c>
      <c r="G72" s="39">
        <v>42705</v>
      </c>
      <c r="H72" s="39">
        <v>43070</v>
      </c>
      <c r="I72" s="39" t="s">
        <v>15</v>
      </c>
      <c r="J72" s="39" t="s">
        <v>50</v>
      </c>
      <c r="K72" s="16"/>
      <c r="L72" s="16"/>
      <c r="M72" s="16"/>
      <c r="N72" s="16"/>
      <c r="O72" s="14"/>
    </row>
    <row r="73" spans="2:15" x14ac:dyDescent="0.25">
      <c r="B73" s="110"/>
      <c r="C73" s="112"/>
      <c r="D73" s="112"/>
      <c r="E73" s="112"/>
      <c r="F73" s="42" t="s">
        <v>5</v>
      </c>
      <c r="G73" s="44">
        <f>+D85+J85</f>
        <v>390.18519381000004</v>
      </c>
      <c r="H73" s="44">
        <f t="shared" ref="H73:H77" si="8">+E85+K85</f>
        <v>414.01792433000003</v>
      </c>
      <c r="I73" s="46">
        <f>+H73/G73-1</f>
        <v>6.108056096973602E-2</v>
      </c>
      <c r="J73" s="46">
        <f>+H73/$H$78</f>
        <v>0.4412692528510439</v>
      </c>
      <c r="K73" s="112"/>
      <c r="L73" s="112"/>
      <c r="M73" s="112"/>
      <c r="N73" s="112"/>
      <c r="O73" s="111"/>
    </row>
    <row r="74" spans="2:15" x14ac:dyDescent="0.25">
      <c r="B74" s="110"/>
      <c r="C74" s="112"/>
      <c r="D74" s="112"/>
      <c r="E74" s="112"/>
      <c r="F74" s="42" t="s">
        <v>33</v>
      </c>
      <c r="G74" s="44">
        <f t="shared" ref="G74:G77" si="9">+D86+J86</f>
        <v>290.34705220999996</v>
      </c>
      <c r="H74" s="44">
        <f t="shared" si="8"/>
        <v>412.25303789999998</v>
      </c>
      <c r="I74" s="46">
        <f t="shared" ref="I74:I78" si="10">+H74/G74-1</f>
        <v>0.41986300450479108</v>
      </c>
      <c r="J74" s="46">
        <f t="shared" ref="J74:J77" si="11">+H74/$H$78</f>
        <v>0.4393881987454919</v>
      </c>
      <c r="K74" s="112"/>
      <c r="L74" s="112"/>
      <c r="M74" s="112"/>
      <c r="N74" s="112"/>
      <c r="O74" s="111"/>
    </row>
    <row r="75" spans="2:15" x14ac:dyDescent="0.25">
      <c r="B75" s="110"/>
      <c r="C75" s="112"/>
      <c r="D75" s="112"/>
      <c r="E75" s="112"/>
      <c r="F75" s="42" t="s">
        <v>34</v>
      </c>
      <c r="G75" s="44">
        <f t="shared" si="9"/>
        <v>0</v>
      </c>
      <c r="H75" s="44">
        <f t="shared" si="8"/>
        <v>0</v>
      </c>
      <c r="I75" s="46" t="e">
        <f t="shared" si="10"/>
        <v>#DIV/0!</v>
      </c>
      <c r="J75" s="46">
        <f t="shared" si="11"/>
        <v>0</v>
      </c>
      <c r="K75" s="112"/>
      <c r="L75" s="112"/>
      <c r="M75" s="112"/>
      <c r="N75" s="112"/>
      <c r="O75" s="111"/>
    </row>
    <row r="76" spans="2:15" x14ac:dyDescent="0.25">
      <c r="B76" s="110"/>
      <c r="C76" s="112"/>
      <c r="D76" s="112"/>
      <c r="E76" s="112"/>
      <c r="F76" s="42" t="s">
        <v>9</v>
      </c>
      <c r="G76" s="44">
        <f t="shared" si="9"/>
        <v>0.44327665000000005</v>
      </c>
      <c r="H76" s="44">
        <f t="shared" si="8"/>
        <v>0.90155155000000009</v>
      </c>
      <c r="I76" s="46">
        <f t="shared" si="10"/>
        <v>1.0338349651397158</v>
      </c>
      <c r="J76" s="46">
        <f t="shared" si="11"/>
        <v>9.608931292503796E-4</v>
      </c>
      <c r="K76" s="112"/>
      <c r="L76" s="112"/>
      <c r="M76" s="112"/>
      <c r="N76" s="112"/>
      <c r="O76" s="111"/>
    </row>
    <row r="77" spans="2:15" x14ac:dyDescent="0.25">
      <c r="B77" s="110"/>
      <c r="C77" s="112"/>
      <c r="D77" s="112"/>
      <c r="E77" s="112"/>
      <c r="F77" s="42" t="s">
        <v>32</v>
      </c>
      <c r="G77" s="44">
        <f t="shared" si="9"/>
        <v>93.625365439999996</v>
      </c>
      <c r="H77" s="44">
        <f t="shared" si="8"/>
        <v>111.07079607</v>
      </c>
      <c r="I77" s="46">
        <f t="shared" si="10"/>
        <v>0.18633231013853768</v>
      </c>
      <c r="J77" s="46">
        <f t="shared" si="11"/>
        <v>0.11838165527421372</v>
      </c>
      <c r="K77" s="112"/>
      <c r="L77" s="112"/>
      <c r="M77" s="112"/>
      <c r="N77" s="112"/>
      <c r="O77" s="111"/>
    </row>
    <row r="78" spans="2:15" x14ac:dyDescent="0.25">
      <c r="B78" s="110"/>
      <c r="C78" s="112"/>
      <c r="D78" s="112"/>
      <c r="E78" s="112"/>
      <c r="F78" s="128" t="s">
        <v>1</v>
      </c>
      <c r="G78" s="129">
        <f>SUM(G73:G77)</f>
        <v>774.60088811000003</v>
      </c>
      <c r="H78" s="129">
        <f>SUM(H73:H77)</f>
        <v>938.24330985000006</v>
      </c>
      <c r="I78" s="130">
        <f t="shared" si="10"/>
        <v>0.21126030740718882</v>
      </c>
      <c r="J78" s="61">
        <f>SUM(J73:J77)</f>
        <v>0.99999999999999989</v>
      </c>
      <c r="K78" s="112"/>
      <c r="L78" s="112"/>
      <c r="M78" s="112"/>
      <c r="N78" s="112"/>
      <c r="O78" s="111"/>
    </row>
    <row r="79" spans="2:15" x14ac:dyDescent="0.25">
      <c r="B79" s="110"/>
      <c r="C79" s="112"/>
      <c r="D79" s="112"/>
      <c r="E79" s="112"/>
      <c r="F79" s="163" t="s">
        <v>35</v>
      </c>
      <c r="G79" s="163"/>
      <c r="H79" s="163"/>
      <c r="I79" s="163"/>
      <c r="J79" s="163"/>
      <c r="K79" s="112"/>
      <c r="L79" s="112"/>
      <c r="M79" s="112"/>
      <c r="N79" s="112"/>
      <c r="O79" s="111"/>
    </row>
    <row r="80" spans="2:15" x14ac:dyDescent="0.25">
      <c r="B80" s="110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1"/>
    </row>
    <row r="81" spans="2:15" x14ac:dyDescent="0.25">
      <c r="B81" s="110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1"/>
    </row>
    <row r="82" spans="2:15" x14ac:dyDescent="0.25">
      <c r="B82" s="110"/>
      <c r="C82" s="155" t="s">
        <v>29</v>
      </c>
      <c r="D82" s="155"/>
      <c r="E82" s="155"/>
      <c r="F82" s="155"/>
      <c r="G82" s="155"/>
      <c r="H82" s="112"/>
      <c r="I82" s="155" t="s">
        <v>30</v>
      </c>
      <c r="J82" s="155"/>
      <c r="K82" s="155"/>
      <c r="L82" s="155"/>
      <c r="M82" s="155"/>
      <c r="N82" s="112"/>
      <c r="O82" s="111"/>
    </row>
    <row r="83" spans="2:15" x14ac:dyDescent="0.25">
      <c r="B83" s="110"/>
      <c r="C83" s="156" t="s">
        <v>49</v>
      </c>
      <c r="D83" s="156"/>
      <c r="E83" s="156"/>
      <c r="F83" s="156"/>
      <c r="G83" s="156"/>
      <c r="H83" s="112"/>
      <c r="I83" s="156" t="s">
        <v>49</v>
      </c>
      <c r="J83" s="156"/>
      <c r="K83" s="156"/>
      <c r="L83" s="156"/>
      <c r="M83" s="156"/>
      <c r="N83" s="112"/>
      <c r="O83" s="111"/>
    </row>
    <row r="84" spans="2:15" x14ac:dyDescent="0.25">
      <c r="B84" s="13"/>
      <c r="C84" s="39" t="s">
        <v>31</v>
      </c>
      <c r="D84" s="39">
        <v>42705</v>
      </c>
      <c r="E84" s="39">
        <v>43070</v>
      </c>
      <c r="F84" s="39" t="s">
        <v>15</v>
      </c>
      <c r="G84" s="39" t="s">
        <v>50</v>
      </c>
      <c r="H84" s="16"/>
      <c r="I84" s="39" t="s">
        <v>31</v>
      </c>
      <c r="J84" s="39">
        <v>42705</v>
      </c>
      <c r="K84" s="39">
        <v>43070</v>
      </c>
      <c r="L84" s="39" t="s">
        <v>15</v>
      </c>
      <c r="M84" s="39" t="s">
        <v>50</v>
      </c>
      <c r="N84" s="16"/>
      <c r="O84" s="14"/>
    </row>
    <row r="85" spans="2:15" x14ac:dyDescent="0.25">
      <c r="B85" s="13"/>
      <c r="C85" s="42" t="s">
        <v>5</v>
      </c>
      <c r="D85" s="44">
        <v>337.32259878000002</v>
      </c>
      <c r="E85" s="44">
        <v>356.94666587</v>
      </c>
      <c r="F85" s="46">
        <f t="shared" ref="F85:F90" si="12">+IFERROR(E85/D85-1,0)</f>
        <v>5.8175963190650881E-2</v>
      </c>
      <c r="G85" s="46">
        <f>+E85/$E$90</f>
        <v>0.54433939839670742</v>
      </c>
      <c r="H85" s="16"/>
      <c r="I85" s="42" t="s">
        <v>5</v>
      </c>
      <c r="J85" s="44">
        <v>52.862595030000001</v>
      </c>
      <c r="K85" s="43">
        <v>57.071258460000003</v>
      </c>
      <c r="L85" s="46">
        <f t="shared" ref="L85:L90" si="13">+K85/J85-1</f>
        <v>7.9615149948873087E-2</v>
      </c>
      <c r="M85" s="46">
        <f>+K85/$K$90</f>
        <v>0.20202182157380905</v>
      </c>
      <c r="N85" s="16"/>
      <c r="O85" s="14"/>
    </row>
    <row r="86" spans="2:15" x14ac:dyDescent="0.25">
      <c r="B86" s="13"/>
      <c r="C86" s="42" t="s">
        <v>33</v>
      </c>
      <c r="D86" s="44">
        <v>169.94589019999995</v>
      </c>
      <c r="E86" s="44">
        <v>248.05422310000003</v>
      </c>
      <c r="F86" s="46">
        <f t="shared" si="12"/>
        <v>0.45960707145126412</v>
      </c>
      <c r="G86" s="46">
        <f>+E86/$E$90</f>
        <v>0.37827972490767858</v>
      </c>
      <c r="H86" s="16"/>
      <c r="I86" s="42" t="s">
        <v>33</v>
      </c>
      <c r="J86" s="44">
        <v>120.40116200999999</v>
      </c>
      <c r="K86" s="43">
        <v>164.19881479999998</v>
      </c>
      <c r="L86" s="46">
        <f t="shared" si="13"/>
        <v>0.3637643695362538</v>
      </c>
      <c r="M86" s="46">
        <f>+K86/$K$90</f>
        <v>0.58123378669502901</v>
      </c>
      <c r="N86" s="16"/>
      <c r="O86" s="14"/>
    </row>
    <row r="87" spans="2:15" x14ac:dyDescent="0.25">
      <c r="B87" s="13"/>
      <c r="C87" s="42" t="s">
        <v>34</v>
      </c>
      <c r="D87" s="44">
        <v>0</v>
      </c>
      <c r="E87" s="44">
        <v>0</v>
      </c>
      <c r="F87" s="46">
        <f t="shared" si="12"/>
        <v>0</v>
      </c>
      <c r="G87" s="46">
        <f>+E87/$E$90</f>
        <v>0</v>
      </c>
      <c r="H87" s="16"/>
      <c r="I87" s="42" t="s">
        <v>34</v>
      </c>
      <c r="J87" s="44">
        <v>0</v>
      </c>
      <c r="K87" s="43">
        <v>0</v>
      </c>
      <c r="L87" s="46" t="e">
        <f t="shared" si="13"/>
        <v>#DIV/0!</v>
      </c>
      <c r="M87" s="46">
        <f>+K87/$K$90</f>
        <v>0</v>
      </c>
      <c r="N87" s="16"/>
      <c r="O87" s="14"/>
    </row>
    <row r="88" spans="2:15" x14ac:dyDescent="0.25">
      <c r="B88" s="13"/>
      <c r="C88" s="42" t="s">
        <v>9</v>
      </c>
      <c r="D88" s="44">
        <v>0.18805941000000001</v>
      </c>
      <c r="E88" s="44">
        <v>0.86172009000000005</v>
      </c>
      <c r="F88" s="46">
        <f t="shared" si="12"/>
        <v>3.5821694856960358</v>
      </c>
      <c r="G88" s="46">
        <f>+E88/$E$90</f>
        <v>1.3141128359713864E-3</v>
      </c>
      <c r="H88" s="16"/>
      <c r="I88" s="42" t="s">
        <v>9</v>
      </c>
      <c r="J88" s="44">
        <v>0.25521724000000001</v>
      </c>
      <c r="K88" s="43">
        <v>3.9831459999999999E-2</v>
      </c>
      <c r="L88" s="46">
        <f t="shared" si="13"/>
        <v>-0.8439311544941086</v>
      </c>
      <c r="M88" s="46">
        <f>+K88/$K$90</f>
        <v>1.4099608668668407E-4</v>
      </c>
      <c r="N88" s="16"/>
      <c r="O88" s="14"/>
    </row>
    <row r="89" spans="2:15" x14ac:dyDescent="0.25">
      <c r="B89" s="13"/>
      <c r="C89" s="42" t="s">
        <v>32</v>
      </c>
      <c r="D89" s="44">
        <v>41.933925330000001</v>
      </c>
      <c r="E89" s="44">
        <v>49.880236160000003</v>
      </c>
      <c r="F89" s="46">
        <f t="shared" si="12"/>
        <v>0.18949599321948329</v>
      </c>
      <c r="G89" s="46">
        <f t="shared" ref="G89" si="14">+E89/$E$90</f>
        <v>7.6066763859642755E-2</v>
      </c>
      <c r="H89" s="16"/>
      <c r="I89" s="42" t="s">
        <v>32</v>
      </c>
      <c r="J89" s="44">
        <v>51.691440109999995</v>
      </c>
      <c r="K89" s="43">
        <v>61.190559910000005</v>
      </c>
      <c r="L89" s="46">
        <f t="shared" si="13"/>
        <v>0.18376581847566587</v>
      </c>
      <c r="M89" s="46">
        <f t="shared" ref="M89" si="15">+K89/$K$90</f>
        <v>0.21660339564447539</v>
      </c>
      <c r="N89" s="16"/>
      <c r="O89" s="14"/>
    </row>
    <row r="90" spans="2:15" x14ac:dyDescent="0.25">
      <c r="B90" s="13"/>
      <c r="C90" s="42" t="s">
        <v>1</v>
      </c>
      <c r="D90" s="44">
        <f>SUM(D85:D89)</f>
        <v>549.39047371999993</v>
      </c>
      <c r="E90" s="44">
        <f>SUM(E85:E89)</f>
        <v>655.74284521999994</v>
      </c>
      <c r="F90" s="45">
        <f t="shared" si="12"/>
        <v>0.19358248201843242</v>
      </c>
      <c r="G90" s="46">
        <f>SUM(G85:G89)</f>
        <v>1.0000000000000002</v>
      </c>
      <c r="H90" s="16"/>
      <c r="I90" s="42" t="s">
        <v>1</v>
      </c>
      <c r="J90" s="44">
        <f>SUM(J85:J89)</f>
        <v>225.21041439000001</v>
      </c>
      <c r="K90" s="43">
        <f>SUM(K85:K89)</f>
        <v>282.50046462999995</v>
      </c>
      <c r="L90" s="46">
        <f t="shared" si="13"/>
        <v>0.25438455142127658</v>
      </c>
      <c r="M90" s="46">
        <f>SUM(M85:M89)</f>
        <v>1</v>
      </c>
      <c r="N90" s="16"/>
      <c r="O90" s="14"/>
    </row>
    <row r="91" spans="2:15" x14ac:dyDescent="0.25">
      <c r="B91" s="13"/>
      <c r="C91" s="163" t="s">
        <v>35</v>
      </c>
      <c r="D91" s="163"/>
      <c r="E91" s="163"/>
      <c r="F91" s="163"/>
      <c r="G91" s="163"/>
      <c r="H91" s="16"/>
      <c r="I91" s="163" t="s">
        <v>35</v>
      </c>
      <c r="J91" s="163"/>
      <c r="K91" s="163"/>
      <c r="L91" s="163"/>
      <c r="M91" s="163"/>
      <c r="N91" s="16"/>
      <c r="O91" s="14"/>
    </row>
    <row r="92" spans="2:15" x14ac:dyDescent="0.25"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</row>
    <row r="93" spans="2:15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2:15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2:15" x14ac:dyDescent="0.25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8"/>
    </row>
    <row r="96" spans="2:15" x14ac:dyDescent="0.25">
      <c r="B96" s="110"/>
      <c r="C96" s="144" t="s">
        <v>41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11"/>
    </row>
    <row r="97" spans="2:15" ht="15" customHeight="1" x14ac:dyDescent="0.25">
      <c r="B97" s="110"/>
      <c r="C97" s="145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3.4% en diciembre del 2012 a  4.7% a diciembre del 2017.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11"/>
    </row>
    <row r="98" spans="2:15" x14ac:dyDescent="0.25">
      <c r="B98" s="110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11"/>
    </row>
    <row r="99" spans="2:15" x14ac:dyDescent="0.25">
      <c r="B99" s="110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1"/>
    </row>
    <row r="100" spans="2:15" x14ac:dyDescent="0.25">
      <c r="B100" s="110"/>
      <c r="C100" s="112"/>
      <c r="D100" s="146" t="s">
        <v>36</v>
      </c>
      <c r="E100" s="146"/>
      <c r="F100" s="146"/>
      <c r="G100" s="146"/>
      <c r="H100" s="146"/>
      <c r="I100" s="146"/>
      <c r="J100" s="146"/>
      <c r="K100" s="146"/>
      <c r="L100" s="146"/>
      <c r="M100" s="112"/>
      <c r="N100" s="112"/>
      <c r="O100" s="111"/>
    </row>
    <row r="101" spans="2:15" x14ac:dyDescent="0.25">
      <c r="B101" s="110"/>
      <c r="C101" s="112"/>
      <c r="D101" s="147" t="s">
        <v>37</v>
      </c>
      <c r="E101" s="147"/>
      <c r="F101" s="147"/>
      <c r="G101" s="147"/>
      <c r="H101" s="147"/>
      <c r="I101" s="147"/>
      <c r="J101" s="147"/>
      <c r="K101" s="147"/>
      <c r="L101" s="147"/>
      <c r="M101" s="112"/>
      <c r="N101" s="112"/>
      <c r="O101" s="111"/>
    </row>
    <row r="102" spans="2:15" x14ac:dyDescent="0.25">
      <c r="B102" s="13"/>
      <c r="C102" s="16"/>
      <c r="D102" s="39" t="s">
        <v>47</v>
      </c>
      <c r="E102" s="47" t="s">
        <v>5</v>
      </c>
      <c r="F102" s="47" t="s">
        <v>32</v>
      </c>
      <c r="G102" s="47" t="s">
        <v>33</v>
      </c>
      <c r="H102" s="47" t="s">
        <v>34</v>
      </c>
      <c r="I102" s="47" t="s">
        <v>9</v>
      </c>
      <c r="J102" s="48" t="s">
        <v>38</v>
      </c>
      <c r="K102" s="47" t="s">
        <v>39</v>
      </c>
      <c r="L102" s="47" t="s">
        <v>1</v>
      </c>
      <c r="M102" s="16"/>
      <c r="N102" s="16"/>
      <c r="O102" s="14"/>
    </row>
    <row r="103" spans="2:15" x14ac:dyDescent="0.25">
      <c r="B103" s="110"/>
      <c r="C103" s="112"/>
      <c r="D103" s="40">
        <v>2012</v>
      </c>
      <c r="E103" s="50">
        <v>2.6014276173329912E-2</v>
      </c>
      <c r="F103" s="50">
        <v>4.011324650194853E-2</v>
      </c>
      <c r="G103" s="50">
        <v>4.2325902503402284E-2</v>
      </c>
      <c r="H103" s="50">
        <v>9.9480180333810966E-2</v>
      </c>
      <c r="I103" s="50">
        <v>3.541473390712932E-2</v>
      </c>
      <c r="J103" s="50">
        <v>9.1838270979618577E-3</v>
      </c>
      <c r="K103" s="50">
        <v>3.3825560791994565E-2</v>
      </c>
      <c r="L103" s="50">
        <v>3.4139158026317264E-2</v>
      </c>
      <c r="M103" s="112"/>
      <c r="N103" s="112"/>
      <c r="O103" s="111"/>
    </row>
    <row r="104" spans="2:15" x14ac:dyDescent="0.25">
      <c r="B104" s="110"/>
      <c r="C104" s="112"/>
      <c r="D104" s="40">
        <v>2013</v>
      </c>
      <c r="E104" s="50">
        <v>3.1451025862824458E-2</v>
      </c>
      <c r="F104" s="50">
        <v>6.0531263630171195E-2</v>
      </c>
      <c r="G104" s="50">
        <v>5.3600649773284562E-2</v>
      </c>
      <c r="H104" s="50">
        <v>0.11659729761516147</v>
      </c>
      <c r="I104" s="50">
        <v>3.8514091886369312E-2</v>
      </c>
      <c r="J104" s="50">
        <v>8.0201621987076761E-3</v>
      </c>
      <c r="K104" s="50">
        <v>5.6376445536263651E-3</v>
      </c>
      <c r="L104" s="50">
        <v>4.1487770042596399E-2</v>
      </c>
      <c r="M104" s="112"/>
      <c r="N104" s="112"/>
      <c r="O104" s="111"/>
    </row>
    <row r="105" spans="2:15" x14ac:dyDescent="0.25">
      <c r="B105" s="110"/>
      <c r="C105" s="112"/>
      <c r="D105" s="40">
        <v>2014</v>
      </c>
      <c r="E105" s="50">
        <v>3.6174543641776913E-2</v>
      </c>
      <c r="F105" s="50">
        <v>6.0867676328331941E-2</v>
      </c>
      <c r="G105" s="50">
        <v>5.3476416146054764E-2</v>
      </c>
      <c r="H105" s="50">
        <v>0.169835293916997</v>
      </c>
      <c r="I105" s="50">
        <v>6.9369583327716117E-2</v>
      </c>
      <c r="J105" s="50">
        <v>8.0666478789192201E-3</v>
      </c>
      <c r="K105" s="50">
        <v>3.249339494669289E-3</v>
      </c>
      <c r="L105" s="50">
        <v>4.479837819875962E-2</v>
      </c>
      <c r="M105" s="112"/>
      <c r="N105" s="112"/>
      <c r="O105" s="111"/>
    </row>
    <row r="106" spans="2:15" x14ac:dyDescent="0.25">
      <c r="B106" s="110"/>
      <c r="C106" s="112"/>
      <c r="D106" s="40">
        <v>2015</v>
      </c>
      <c r="E106" s="50">
        <v>4.0137730556319681E-2</v>
      </c>
      <c r="F106" s="50">
        <v>6.5766194355440288E-2</v>
      </c>
      <c r="G106" s="50">
        <v>4.9690068190608346E-2</v>
      </c>
      <c r="H106" s="50">
        <v>0</v>
      </c>
      <c r="I106" s="50">
        <v>8.2916265732494873E-2</v>
      </c>
      <c r="J106" s="50">
        <v>9.9210630112629913E-3</v>
      </c>
      <c r="K106" s="50">
        <v>2.1901263744096757E-3</v>
      </c>
      <c r="L106" s="50">
        <v>3.9167826650400701E-2</v>
      </c>
      <c r="M106" s="112"/>
      <c r="N106" s="112"/>
      <c r="O106" s="111"/>
    </row>
    <row r="107" spans="2:15" x14ac:dyDescent="0.25">
      <c r="B107" s="110"/>
      <c r="C107" s="112"/>
      <c r="D107" s="40">
        <v>2016</v>
      </c>
      <c r="E107" s="50">
        <v>6.1729671012378251E-2</v>
      </c>
      <c r="F107" s="50">
        <v>6.5602404338272691E-2</v>
      </c>
      <c r="G107" s="50">
        <v>4.1643330818837254E-2</v>
      </c>
      <c r="H107" s="50">
        <v>0</v>
      </c>
      <c r="I107" s="50">
        <v>8.0468113659722493E-2</v>
      </c>
      <c r="J107" s="50">
        <v>1.22884688168616E-2</v>
      </c>
      <c r="K107" s="50">
        <v>0.17144285718313804</v>
      </c>
      <c r="L107" s="50">
        <v>6.5939019745647545E-2</v>
      </c>
      <c r="M107" s="112"/>
      <c r="N107" s="112"/>
      <c r="O107" s="111"/>
    </row>
    <row r="108" spans="2:15" x14ac:dyDescent="0.25">
      <c r="B108" s="110"/>
      <c r="C108" s="112"/>
      <c r="D108" s="40">
        <v>2017</v>
      </c>
      <c r="E108" s="50">
        <v>4.8671956649089534E-2</v>
      </c>
      <c r="F108" s="50">
        <v>6.285324259659382E-2</v>
      </c>
      <c r="G108" s="50">
        <v>3.5711909793172729E-2</v>
      </c>
      <c r="H108" s="50">
        <v>0</v>
      </c>
      <c r="I108" s="50">
        <v>8.3205870904105778E-2</v>
      </c>
      <c r="J108" s="50">
        <v>1.1896421025277246E-2</v>
      </c>
      <c r="K108" s="50">
        <v>0.18730659481508435</v>
      </c>
      <c r="L108" s="50">
        <v>4.6830110183979042E-2</v>
      </c>
      <c r="M108" s="112"/>
      <c r="N108" s="112"/>
      <c r="O108" s="111"/>
    </row>
    <row r="109" spans="2:15" x14ac:dyDescent="0.25">
      <c r="B109" s="110"/>
      <c r="C109" s="112"/>
      <c r="D109" s="148" t="s">
        <v>40</v>
      </c>
      <c r="E109" s="148"/>
      <c r="F109" s="148"/>
      <c r="G109" s="148"/>
      <c r="H109" s="148"/>
      <c r="I109" s="148"/>
      <c r="J109" s="148"/>
      <c r="K109" s="148"/>
      <c r="L109" s="148"/>
      <c r="M109" s="112"/>
      <c r="N109" s="112"/>
      <c r="O109" s="111"/>
    </row>
    <row r="110" spans="2:15" x14ac:dyDescent="0.25">
      <c r="B110" s="113"/>
      <c r="C110" s="85"/>
      <c r="D110" s="85"/>
      <c r="E110" s="131"/>
      <c r="F110" s="131"/>
      <c r="G110" s="131"/>
      <c r="H110" s="131"/>
      <c r="I110" s="131"/>
      <c r="J110" s="131"/>
      <c r="K110" s="131"/>
      <c r="L110" s="131"/>
      <c r="M110" s="85"/>
      <c r="N110" s="85"/>
      <c r="O110" s="115"/>
    </row>
  </sheetData>
  <mergeCells count="33">
    <mergeCell ref="D100:L100"/>
    <mergeCell ref="D101:L101"/>
    <mergeCell ref="D109:L109"/>
    <mergeCell ref="C83:G83"/>
    <mergeCell ref="I83:M83"/>
    <mergeCell ref="C91:G91"/>
    <mergeCell ref="I91:M91"/>
    <mergeCell ref="C96:N96"/>
    <mergeCell ref="C97:N98"/>
    <mergeCell ref="C67:N68"/>
    <mergeCell ref="F70:J70"/>
    <mergeCell ref="F71:J71"/>
    <mergeCell ref="F79:J79"/>
    <mergeCell ref="C82:G82"/>
    <mergeCell ref="I82:M82"/>
    <mergeCell ref="E64:K64"/>
    <mergeCell ref="E22:L22"/>
    <mergeCell ref="C29:N29"/>
    <mergeCell ref="C30:N31"/>
    <mergeCell ref="F33:K33"/>
    <mergeCell ref="F34:K34"/>
    <mergeCell ref="F35:G35"/>
    <mergeCell ref="F45:K45"/>
    <mergeCell ref="C50:N50"/>
    <mergeCell ref="C51:N52"/>
    <mergeCell ref="E54:K54"/>
    <mergeCell ref="E55:K55"/>
    <mergeCell ref="E13:F1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2018-06-25T16:49:16Z</dcterms:modified>
</cp:coreProperties>
</file>